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80" yWindow="20" windowWidth="23300" windowHeight="16460" tabRatio="725" activeTab="0"/>
  </bookViews>
  <sheets>
    <sheet name="Instructions" sheetId="1" r:id="rId1"/>
    <sheet name="Character Sheet" sheetId="2" r:id="rId2"/>
    <sheet name="Journey Sheet" sheetId="3" r:id="rId3"/>
    <sheet name="Equipment Sheet" sheetId="4" r:id="rId4"/>
    <sheet name="Equipment List" sheetId="5" r:id="rId5"/>
    <sheet name="Spells &amp; Rituals" sheetId="6" r:id="rId6"/>
    <sheet name="Reference Sheet" sheetId="7" r:id="rId7"/>
    <sheet name="Complete Spell List" sheetId="8" r:id="rId8"/>
  </sheets>
  <definedNames>
    <definedName name="_xlnm.Print_Area" localSheetId="1">'Character Sheet'!$A$1:$AI$61</definedName>
    <definedName name="_xlnm.Print_Area" localSheetId="4">'Equipment List'!$A$1:$AN$71</definedName>
    <definedName name="_xlnm.Print_Area" localSheetId="3">'Equipment Sheet'!$A$1:$AB$60</definedName>
    <definedName name="_xlnm.Print_Area" localSheetId="2">'Journey Sheet'!$A$1:$AB$61</definedName>
    <definedName name="_xlnm.Print_Area" localSheetId="6">'Reference Sheet'!$A$1:$AL$74</definedName>
    <definedName name="_xlnm.Print_Area" localSheetId="5">'Spells &amp; Rituals'!$A$1:$AB$60</definedName>
  </definedNames>
  <calcPr fullCalcOnLoad="1"/>
</workbook>
</file>

<file path=xl/sharedStrings.xml><?xml version="1.0" encoding="utf-8"?>
<sst xmlns="http://schemas.openxmlformats.org/spreadsheetml/2006/main" count="2699" uniqueCount="1092">
  <si>
    <t>(food only)</t>
  </si>
  <si>
    <t>3d</t>
  </si>
  <si>
    <t>Fur coat</t>
  </si>
  <si>
    <t>1-20s</t>
  </si>
  <si>
    <t>Wooden spoon</t>
  </si>
  <si>
    <t>Wine, .2 l</t>
  </si>
  <si>
    <t>P-2</t>
  </si>
  <si>
    <t>Back pack</t>
  </si>
  <si>
    <t>Iron-bound wood bucket,</t>
  </si>
  <si>
    <t>Beer, .2 l</t>
  </si>
  <si>
    <t>P-1</t>
  </si>
  <si>
    <t>Saddle/shoulder bag</t>
  </si>
  <si>
    <t>90d</t>
  </si>
  <si>
    <t>String, 10 meters</t>
  </si>
  <si>
    <t>Kitchen knife</t>
  </si>
  <si>
    <t>Gold honeybark</t>
  </si>
  <si>
    <t>Twine, 10 m</t>
  </si>
  <si>
    <t>Whetstone</t>
  </si>
  <si>
    <t>Rope, 10m</t>
  </si>
  <si>
    <t>Lock picks</t>
  </si>
  <si>
    <t>Moon flower</t>
  </si>
  <si>
    <t>Wool &amp; Linen</t>
  </si>
  <si>
    <t>Boot wax, .5 kg</t>
  </si>
  <si>
    <t>Mercurion</t>
  </si>
  <si>
    <t>Quilted cloth jerkin</t>
  </si>
  <si>
    <t>Beeswax, .5 kg</t>
  </si>
  <si>
    <t>Satum</t>
  </si>
  <si>
    <t>Quilted cloth coat</t>
  </si>
  <si>
    <t>Grooming</t>
  </si>
  <si>
    <t>Nevropenthe</t>
  </si>
  <si>
    <t>Quilted cloth breeks</t>
  </si>
  <si>
    <t>Copper mirror, 20 cm</t>
  </si>
  <si>
    <t>Chronillia</t>
  </si>
  <si>
    <t>Wool cloth, 1 m sq.</t>
  </si>
  <si>
    <t>Hair brush</t>
  </si>
  <si>
    <t>Pipe weed</t>
  </si>
  <si>
    <t>—The sheet automatically tallies deductions for grouped skills.</t>
  </si>
  <si>
    <t xml:space="preserve">  10 liter capacity</t>
  </si>
  <si>
    <t>25d</t>
  </si>
  <si>
    <t>Honey mead, .2 l</t>
  </si>
  <si>
    <t>P-4</t>
  </si>
  <si>
    <t>4d</t>
  </si>
  <si>
    <t>Belt pouch, large</t>
  </si>
  <si>
    <t>Wood coal, 1 kg</t>
  </si>
  <si>
    <t>6d</t>
  </si>
  <si>
    <t>Brandy, .1 l</t>
  </si>
  <si>
    <t>P-5</t>
  </si>
  <si>
    <t>Belt pouch, small</t>
  </si>
  <si>
    <t>Tools</t>
  </si>
  <si>
    <t>Milk, .2 l</t>
  </si>
  <si>
    <t>Skin, 2 liter (empty)</t>
  </si>
  <si>
    <t>Healing Herbs</t>
  </si>
  <si>
    <t>Parchment tube</t>
  </si>
  <si>
    <t>Grapnel</t>
  </si>
  <si>
    <t>Unit = 1 pinch</t>
  </si>
  <si>
    <t>…..…….…………</t>
  </si>
  <si>
    <t>Inebr't'n</t>
  </si>
  <si>
    <t>……………………..…..…</t>
  </si>
  <si>
    <t>Linen cloth, 1 m sq.</t>
  </si>
  <si>
    <t>Horn comb</t>
  </si>
  <si>
    <t>Woolen stockings</t>
  </si>
  <si>
    <t>Sponge</t>
  </si>
  <si>
    <t>Wool shirt</t>
  </si>
  <si>
    <t>Soap, .5 kg</t>
  </si>
  <si>
    <t>Camphoric bitumen</t>
  </si>
  <si>
    <t>Elixir of the gnomes</t>
  </si>
  <si>
    <t>Wool coat</t>
  </si>
  <si>
    <t>Parchment, 1 sht</t>
  </si>
  <si>
    <t>Moonmilk</t>
  </si>
  <si>
    <t>Wool blanket</t>
  </si>
  <si>
    <t>Ink, .2 l</t>
  </si>
  <si>
    <t>Liqueur of Bagdol</t>
  </si>
  <si>
    <t>Silks &amp; Velvets</t>
  </si>
  <si>
    <t>Lead pencil</t>
  </si>
  <si>
    <t>Mirobolant</t>
  </si>
  <si>
    <t>Silk or velvet, 1 m</t>
  </si>
  <si>
    <t>Écritoire</t>
  </si>
  <si>
    <t>Tincture of erozone</t>
  </si>
  <si>
    <t>Silk shirt</t>
  </si>
  <si>
    <t>Iron quill</t>
  </si>
  <si>
    <t>Oil of Selikanthe</t>
  </si>
  <si>
    <t>Silk dress</t>
  </si>
  <si>
    <t>Wood pen box</t>
  </si>
  <si>
    <t>Alchemical Salts</t>
  </si>
  <si>
    <t>Resist</t>
  </si>
  <si>
    <t>Cost</t>
  </si>
  <si>
    <t>1-handed axe</t>
  </si>
  <si>
    <t>…………</t>
  </si>
  <si>
    <r>
      <t xml:space="preserve">o </t>
    </r>
    <r>
      <rPr>
        <sz val="9"/>
        <color indexed="8"/>
        <rFont val="Times"/>
        <family val="0"/>
      </rPr>
      <t>Hand axe</t>
    </r>
  </si>
  <si>
    <t>4s</t>
  </si>
  <si>
    <r>
      <t xml:space="preserve">o </t>
    </r>
    <r>
      <rPr>
        <sz val="9"/>
        <color indexed="8"/>
        <rFont val="Times"/>
        <family val="0"/>
      </rPr>
      <t>Battle axe</t>
    </r>
  </si>
  <si>
    <t>10s</t>
  </si>
  <si>
    <t>2-handed axe</t>
  </si>
  <si>
    <t>15s</t>
  </si>
  <si>
    <t>Dagger</t>
  </si>
  <si>
    <r>
      <t xml:space="preserve">o </t>
    </r>
    <r>
      <rPr>
        <sz val="9"/>
        <color indexed="8"/>
        <rFont val="Times"/>
        <family val="0"/>
      </rPr>
      <t>Dagger</t>
    </r>
  </si>
  <si>
    <t>3s</t>
  </si>
  <si>
    <t>Dodging</t>
  </si>
  <si>
    <t>Flail</t>
  </si>
  <si>
    <r>
      <t xml:space="preserve">o </t>
    </r>
    <r>
      <rPr>
        <sz val="9"/>
        <color indexed="8"/>
        <rFont val="Times"/>
        <family val="0"/>
      </rPr>
      <t>Light flail</t>
    </r>
  </si>
  <si>
    <t>12s</t>
  </si>
  <si>
    <t>Vocation</t>
  </si>
  <si>
    <t xml:space="preserve">    Deterioration</t>
  </si>
  <si>
    <t>Transfiguration</t>
  </si>
  <si>
    <t>Communication Rituals</t>
  </si>
  <si>
    <t>Prot</t>
  </si>
  <si>
    <t>Enc</t>
  </si>
  <si>
    <t>Quilted</t>
  </si>
  <si>
    <t>Soft leather</t>
  </si>
  <si>
    <t>Hard leather</t>
  </si>
  <si>
    <t>Brigandine</t>
  </si>
  <si>
    <t>Chain mail</t>
  </si>
  <si>
    <t>100s</t>
  </si>
  <si>
    <t>armor</t>
  </si>
  <si>
    <t>Pen</t>
  </si>
  <si>
    <t>Dream Skiff</t>
  </si>
  <si>
    <t>D -8</t>
  </si>
  <si>
    <t>d 5+</t>
  </si>
  <si>
    <t>Flying Bubble</t>
  </si>
  <si>
    <t>Swamp</t>
  </si>
  <si>
    <t>D -10</t>
  </si>
  <si>
    <t>d 6+</t>
  </si>
  <si>
    <t>suggestion illusions</t>
  </si>
  <si>
    <t>zone spells</t>
  </si>
  <si>
    <t>chromatic transmutation zones</t>
  </si>
  <si>
    <t>Light Wounds</t>
  </si>
  <si>
    <r>
      <t xml:space="preserve">End </t>
    </r>
    <r>
      <rPr>
        <sz val="10"/>
        <color indexed="8"/>
        <rFont val="Zapf Dingbats"/>
        <family val="0"/>
      </rPr>
      <t>Ó</t>
    </r>
    <r>
      <rPr>
        <sz val="9"/>
        <color indexed="8"/>
        <rFont val="Times"/>
        <family val="0"/>
      </rPr>
      <t xml:space="preserve"> 0; -4+ Life</t>
    </r>
  </si>
  <si>
    <r>
      <t xml:space="preserve">End </t>
    </r>
    <r>
      <rPr>
        <sz val="10"/>
        <color indexed="8"/>
        <rFont val="Zapf Dingbats"/>
        <family val="0"/>
      </rPr>
      <t>Ó</t>
    </r>
    <r>
      <rPr>
        <sz val="9"/>
        <color indexed="8"/>
        <rFont val="Times"/>
        <family val="0"/>
      </rPr>
      <t xml:space="preserve"> 0; -1 Life</t>
    </r>
  </si>
  <si>
    <t>lethal wounds</t>
  </si>
  <si>
    <t>-8</t>
  </si>
  <si>
    <t>6m</t>
  </si>
  <si>
    <t>2m</t>
  </si>
  <si>
    <t>7m</t>
  </si>
  <si>
    <t>Alchemy</t>
  </si>
  <si>
    <t>Carpentry</t>
  </si>
  <si>
    <t>Astrology</t>
  </si>
  <si>
    <t>Commerce</t>
  </si>
  <si>
    <t>Botany</t>
  </si>
  <si>
    <t>Disguise</t>
  </si>
  <si>
    <t>Legends</t>
  </si>
  <si>
    <t>Masonry</t>
  </si>
  <si>
    <t>Medicine</t>
  </si>
  <si>
    <t>Music</t>
  </si>
  <si>
    <t>Writing</t>
  </si>
  <si>
    <t>Pickpocket</t>
  </si>
  <si>
    <t>Zoology</t>
  </si>
  <si>
    <t>Riding</t>
  </si>
  <si>
    <t>Fire (continued)</t>
  </si>
  <si>
    <t>Writing (continued)</t>
  </si>
  <si>
    <t>Instruments &amp; Games</t>
  </si>
  <si>
    <t>There are a total of eight sheets in this workbook:</t>
  </si>
  <si>
    <r>
      <t>—The Equipment List, reproducing the materials list from</t>
    </r>
    <r>
      <rPr>
        <i/>
        <sz val="12"/>
        <color indexed="8"/>
        <rFont val="Times"/>
        <family val="0"/>
      </rPr>
      <t xml:space="preserve"> Journeyers</t>
    </r>
    <r>
      <rPr>
        <sz val="12"/>
        <color indexed="8"/>
        <rFont val="Times"/>
        <family val="0"/>
      </rPr>
      <t>;</t>
    </r>
  </si>
  <si>
    <t>Velvet dress</t>
  </si>
  <si>
    <t>Sealing wax</t>
  </si>
  <si>
    <t>Candricle</t>
  </si>
  <si>
    <t>1 grn</t>
  </si>
  <si>
    <t>Velvet pants</t>
  </si>
  <si>
    <t>Chalk, 1 stick</t>
  </si>
  <si>
    <t>Boralm</t>
  </si>
  <si>
    <t>Velvet waistcoat</t>
  </si>
  <si>
    <t>Hourglass, 15 min.</t>
  </si>
  <si>
    <t>Green obbyssum</t>
  </si>
  <si>
    <t>Velvet coat</t>
  </si>
  <si>
    <t>Magnifying lens</t>
  </si>
  <si>
    <t>Grey obbyssum</t>
  </si>
  <si>
    <t>Velvet hat</t>
  </si>
  <si>
    <t>Alchemist’s Lens</t>
  </si>
  <si>
    <t>Obadion</t>
  </si>
  <si>
    <t>Silk stockings</t>
  </si>
  <si>
    <t>Nartha</t>
  </si>
  <si>
    <t>Fire</t>
  </si>
  <si>
    <t>Chramaelium</t>
  </si>
  <si>
    <t>Suet candle, 1 hour</t>
  </si>
  <si>
    <t>Reed flute</t>
  </si>
  <si>
    <t>Melee Weapons</t>
  </si>
  <si>
    <t>morale</t>
  </si>
  <si>
    <t>dissolution</t>
  </si>
  <si>
    <t>exhaltation</t>
  </si>
  <si>
    <t>stress</t>
  </si>
  <si>
    <t>oneiros</t>
  </si>
  <si>
    <t>hypnos</t>
  </si>
  <si>
    <t>narcos</t>
  </si>
  <si>
    <t>thanatos</t>
  </si>
  <si>
    <t>enchantment rituals</t>
  </si>
  <si>
    <t>possession rituals</t>
  </si>
  <si>
    <t>constitut'n</t>
  </si>
  <si>
    <t>2d</t>
  </si>
  <si>
    <t>Broad belt</t>
  </si>
  <si>
    <t>Iron pot, 5 liter</t>
  </si>
  <si>
    <t>Average inn meal</t>
  </si>
  <si>
    <t>Hat</t>
  </si>
  <si>
    <t>Iron spoon</t>
  </si>
  <si>
    <t>Canvas sack, 50 l</t>
  </si>
  <si>
    <t>8d</t>
  </si>
  <si>
    <t>File, rasp</t>
  </si>
  <si>
    <t>Black ortigal</t>
  </si>
  <si>
    <t>Canvas sack, 20 l</t>
  </si>
  <si>
    <t>Saw</t>
  </si>
  <si>
    <t>Waterproof tarp, 1 m</t>
  </si>
  <si>
    <t>Nail, large (spike)</t>
  </si>
  <si>
    <t>Belidane</t>
  </si>
  <si>
    <t>Sail cloth</t>
  </si>
  <si>
    <t>Awl, point</t>
  </si>
  <si>
    <t>False murus</t>
  </si>
  <si>
    <t>40d</t>
  </si>
  <si>
    <t>Horse hair braid</t>
  </si>
  <si>
    <t>Sewing needle</t>
  </si>
  <si>
    <t>Murus</t>
  </si>
  <si>
    <t>Spool of thread</t>
  </si>
  <si>
    <t>Fish hook</t>
  </si>
  <si>
    <t>Honeybark</t>
  </si>
  <si>
    <r>
      <t xml:space="preserve">—Skill experience point cost totals for all skills are listed at the right of page one in </t>
    </r>
    <r>
      <rPr>
        <sz val="12"/>
        <color indexed="10"/>
        <rFont val="Times"/>
        <family val="0"/>
      </rPr>
      <t>red</t>
    </r>
    <r>
      <rPr>
        <sz val="12"/>
        <color indexed="8"/>
        <rFont val="Times"/>
        <family val="0"/>
      </rPr>
      <t xml:space="preserve"> including combat skills. Beginning characters start with 3000 points and a maximum skill level of +3, but note that the sheet will calculate experience point costs up to a level of +7. More experienced characters can thus be created, naturally only at the Dream Keeper's discretion.</t>
    </r>
  </si>
  <si>
    <t>—The Equipment Sheet, on which the character's belongings and their containers are listed;</t>
  </si>
  <si>
    <t>Bruises, Contusions</t>
  </si>
  <si>
    <t>-1d4 End</t>
  </si>
  <si>
    <t>11-15</t>
  </si>
  <si>
    <t>—All skills are listed and space is provided to record experience in pencil, and archetype skill levels may also be recorded.</t>
  </si>
  <si>
    <t>BH</t>
  </si>
  <si>
    <t>d</t>
  </si>
  <si>
    <t>……….</t>
  </si>
  <si>
    <t xml:space="preserve">dragon gifts, tails &amp; breaths </t>
  </si>
  <si>
    <t>_</t>
  </si>
  <si>
    <t>O</t>
  </si>
  <si>
    <t>……..</t>
  </si>
  <si>
    <t>repression</t>
  </si>
  <si>
    <t>…………………………………………………………</t>
  </si>
  <si>
    <t>……………………………………</t>
  </si>
  <si>
    <t>Life</t>
  </si>
  <si>
    <t>-5</t>
  </si>
  <si>
    <t>-7</t>
  </si>
  <si>
    <t>Plate armor</t>
  </si>
  <si>
    <t>Elemental Transparency Zones</t>
  </si>
  <si>
    <t>Transparent Earth</t>
  </si>
  <si>
    <t>laborious calculations. It is designed to be used both onscreen and printed on paper; the player may create and periodically update the character on the computer, but record day-to</t>
  </si>
  <si>
    <r>
      <t xml:space="preserve">While not a full character-generation program, this character sheet can serve to quickly generate </t>
    </r>
    <r>
      <rPr>
        <i/>
        <sz val="12"/>
        <color indexed="8"/>
        <rFont val="Times"/>
        <family val="0"/>
      </rPr>
      <t xml:space="preserve">Rêve: the Dream Ouroboros </t>
    </r>
    <r>
      <rPr>
        <sz val="12"/>
        <color indexed="8"/>
        <rFont val="Times"/>
        <family val="0"/>
      </rPr>
      <t>characters by automating most if not all of the more</t>
    </r>
  </si>
  <si>
    <t>Missile &amp; Thrown Weapons</t>
  </si>
  <si>
    <t>small container</t>
  </si>
  <si>
    <t>Turngrease</t>
  </si>
  <si>
    <t>day activities in pencil.</t>
  </si>
  <si>
    <t>C</t>
  </si>
  <si>
    <t>Linen dress</t>
  </si>
  <si>
    <t>Journey Sheet</t>
  </si>
  <si>
    <t>One hour of mental work, vigilance</t>
  </si>
  <si>
    <t>—Click on an adjacent cell then use the arrow keys to navigate to the name banner on the Character Sheet in order to click on the banner graphic. All other sheets will display the text typed in the banner space.</t>
  </si>
  <si>
    <t xml:space="preserve">  Task   Bandage  Herb     Time   Magic</t>
  </si>
  <si>
    <t>2 pts</t>
  </si>
  <si>
    <t>Equipment List</t>
  </si>
  <si>
    <t>—Points and thresholds (Life, Life Threshold, Fatigue, Damage Modifier, Sustenance, Encumbrance) are calculated.</t>
  </si>
  <si>
    <t>Bow</t>
  </si>
  <si>
    <r>
      <t xml:space="preserve">o </t>
    </r>
    <r>
      <rPr>
        <sz val="9"/>
        <color indexed="8"/>
        <rFont val="Times"/>
        <family val="0"/>
      </rPr>
      <t>Shortbow</t>
    </r>
  </si>
  <si>
    <t>10·20·50</t>
  </si>
  <si>
    <t>Sleep of Hypnos</t>
  </si>
  <si>
    <t>Stumble</t>
  </si>
  <si>
    <t>Suggestion</t>
  </si>
  <si>
    <t>Sensory Illusions</t>
  </si>
  <si>
    <t>Drum of Hypnos</t>
  </si>
  <si>
    <r>
      <t xml:space="preserve">o </t>
    </r>
    <r>
      <rPr>
        <sz val="9"/>
        <color indexed="8"/>
        <rFont val="Times"/>
        <family val="0"/>
      </rPr>
      <t>Heavy mace</t>
    </r>
  </si>
  <si>
    <t>Arch</t>
  </si>
  <si>
    <t>Weapon</t>
  </si>
  <si>
    <t>I.F.</t>
  </si>
  <si>
    <t>Dmg</t>
  </si>
  <si>
    <t>D -13</t>
  </si>
  <si>
    <t>d 12</t>
  </si>
  <si>
    <t>Anti-Magic</t>
  </si>
  <si>
    <t>Plains</t>
  </si>
  <si>
    <t>D -2</t>
  </si>
  <si>
    <t>d 1+</t>
  </si>
  <si>
    <t>Clamors</t>
  </si>
  <si>
    <t>City</t>
  </si>
  <si>
    <t>Cold</t>
  </si>
  <si>
    <t>Waste</t>
  </si>
  <si>
    <t>D -4</t>
  </si>
  <si>
    <t>Darkness</t>
  </si>
  <si>
    <t>Chasm</t>
  </si>
  <si>
    <t>d 3</t>
  </si>
  <si>
    <t>-4     4 pts     4 pts     4 pnch    4 days    4 pts</t>
  </si>
  <si>
    <t>Target activity</t>
  </si>
  <si>
    <t>Desert</t>
  </si>
  <si>
    <t>Teleportation</t>
  </si>
  <si>
    <t>Hills</t>
  </si>
  <si>
    <t>One hour of hard physical labor</t>
  </si>
  <si>
    <t>2-6</t>
  </si>
  <si>
    <t>Critical</t>
  </si>
  <si>
    <t>life</t>
  </si>
  <si>
    <t>endurance</t>
  </si>
  <si>
    <t>c.t.</t>
  </si>
  <si>
    <t>sust</t>
  </si>
  <si>
    <t>Lvl</t>
  </si>
  <si>
    <t>Exp</t>
  </si>
  <si>
    <t>D -11</t>
  </si>
  <si>
    <t>d 9</t>
  </si>
  <si>
    <t>Weightlessness</t>
  </si>
  <si>
    <t>Red Transmutation</t>
  </si>
  <si>
    <t>Orange Transmutation</t>
  </si>
  <si>
    <t>non-lethal wounds</t>
  </si>
  <si>
    <t>water</t>
  </si>
  <si>
    <t>Body Possession</t>
  </si>
  <si>
    <t>Spirit Possession</t>
  </si>
  <si>
    <t>Fog</t>
  </si>
  <si>
    <t>Forest</t>
  </si>
  <si>
    <t>D -3</t>
  </si>
  <si>
    <t>Heat</t>
  </si>
  <si>
    <t>Illusionary Animal</t>
  </si>
  <si>
    <t>d 4</t>
  </si>
  <si>
    <t>Illusionary Humanoid</t>
  </si>
  <si>
    <t>D -6</t>
  </si>
  <si>
    <t>d 2+</t>
  </si>
  <si>
    <t>Illusionary Terrain</t>
  </si>
  <si>
    <t>Immaterial Bridge</t>
  </si>
  <si>
    <t>Bridge</t>
  </si>
  <si>
    <t>Lantern</t>
  </si>
  <si>
    <t>d 2</t>
  </si>
  <si>
    <t>Magnetism</t>
  </si>
  <si>
    <t>Mountain</t>
  </si>
  <si>
    <t>d 3+</t>
  </si>
  <si>
    <t>Mirrors</t>
  </si>
  <si>
    <t>Sanctuary</t>
  </si>
  <si>
    <t>D -5</t>
  </si>
  <si>
    <t>d 5</t>
  </si>
  <si>
    <t>Plant Growth</t>
  </si>
  <si>
    <t>Down</t>
  </si>
  <si>
    <t>High</t>
  </si>
  <si>
    <t>Long</t>
  </si>
  <si>
    <t>End of poisoning if no poison damage sustained.</t>
  </si>
  <si>
    <t>City Survival</t>
  </si>
  <si>
    <t>Oneiros</t>
  </si>
  <si>
    <t>Hypnos</t>
  </si>
  <si>
    <t>Narcos</t>
  </si>
  <si>
    <t>Thanatos</t>
  </si>
  <si>
    <t>Baggage &amp; Leather</t>
  </si>
  <si>
    <t>Sustenance</t>
  </si>
  <si>
    <t>Soft leather jerkin</t>
  </si>
  <si>
    <t>Clay plate</t>
  </si>
  <si>
    <t>10d</t>
  </si>
  <si>
    <t>1 Sust = .1 Enc; .2 liter (l)= .1 Enc</t>
  </si>
  <si>
    <t>Soft leather coat</t>
  </si>
  <si>
    <t>Iron plate</t>
  </si>
  <si>
    <t>15d</t>
  </si>
  <si>
    <t>Marble mortar</t>
  </si>
  <si>
    <t>Zyglute</t>
  </si>
  <si>
    <t>Wax candle, 2 hours</t>
  </si>
  <si>
    <t>Lute, viola</t>
  </si>
  <si>
    <t>7s</t>
  </si>
  <si>
    <t>Torch, 1/2 hour</t>
  </si>
  <si>
    <t>5s</t>
  </si>
  <si>
    <t>Oil, 4 hours, .2 l</t>
  </si>
  <si>
    <t>Tambourine</t>
  </si>
  <si>
    <t>Oil lantern</t>
  </si>
  <si>
    <t>Horn</t>
  </si>
  <si>
    <t>Arrow, quarrel</t>
  </si>
  <si>
    <t>Candle lantern</t>
  </si>
  <si>
    <t>Bone gaming die</t>
  </si>
  <si>
    <t>Thrown Weapons</t>
  </si>
  <si>
    <t>Flint tinderbox</t>
  </si>
  <si>
    <t>Wood chess set</t>
  </si>
  <si>
    <t>Bellows</t>
  </si>
  <si>
    <t>Transport</t>
  </si>
  <si>
    <t>Brazier</t>
  </si>
  <si>
    <t>Saddle horse</t>
  </si>
  <si>
    <t>40s</t>
  </si>
  <si>
    <t>Wood pipe</t>
  </si>
  <si>
    <t>Draught horse</t>
  </si>
  <si>
    <t>Pots &amp; Cooking</t>
  </si>
  <si>
    <t>Mule</t>
  </si>
  <si>
    <t>Clay vial, .2 l</t>
  </si>
  <si>
    <t>Ass</t>
  </si>
  <si>
    <t>Glass vial, .2 liter</t>
  </si>
  <si>
    <t>Alligate</t>
  </si>
  <si>
    <t>Spells &amp; Rituals</t>
  </si>
  <si>
    <t>D</t>
  </si>
  <si>
    <t>………</t>
  </si>
  <si>
    <t>…….……</t>
  </si>
  <si>
    <t>Prepared provisions (bread,</t>
  </si>
  <si>
    <t>Gloves</t>
  </si>
  <si>
    <t>Iron pot, 3 liter</t>
  </si>
  <si>
    <t>cheese, dried meats)</t>
  </si>
  <si>
    <t>—The Character Sheet, which includes characteristics and skills, including Archetype skill levels;</t>
  </si>
  <si>
    <t>Wound is healing and improves to next stage.</t>
  </si>
  <si>
    <t>Wounds</t>
  </si>
  <si>
    <t>Disease</t>
  </si>
  <si>
    <t>Stable; check again following Sleeping Castle.</t>
  </si>
  <si>
    <t>Part.</t>
  </si>
  <si>
    <t>Defender</t>
  </si>
  <si>
    <t>Fumble</t>
  </si>
  <si>
    <t>Mishap</t>
  </si>
  <si>
    <t>Black Ink of Hypnos</t>
  </si>
  <si>
    <t>—Spells &amp; Rituals, where a High Dreamer's known spells and rituals are noted, as well as any casting bonuses;</t>
  </si>
  <si>
    <t>Complete surprise</t>
  </si>
  <si>
    <t>auto</t>
  </si>
  <si>
    <t>+ 6</t>
  </si>
  <si>
    <t>no defense</t>
  </si>
  <si>
    <t>Part. Fail.</t>
  </si>
  <si>
    <t>-4m (2m)</t>
  </si>
  <si>
    <t>Summary of Healing Rolls</t>
  </si>
  <si>
    <t>Mishaps (2d10)</t>
  </si>
  <si>
    <t>Invocation Rituals</t>
  </si>
  <si>
    <t>Courser Herd</t>
  </si>
  <si>
    <t>H4</t>
  </si>
  <si>
    <t>d 7</t>
  </si>
  <si>
    <t>Gremlin</t>
  </si>
  <si>
    <t>E1</t>
  </si>
  <si>
    <t>Noneshallpass</t>
  </si>
  <si>
    <t>M1</t>
  </si>
  <si>
    <t>Sord Warrior</t>
  </si>
  <si>
    <t>D13</t>
  </si>
  <si>
    <t>Turmid Warrior</t>
  </si>
  <si>
    <t>Scales of Protection</t>
  </si>
  <si>
    <t>From Blades*</t>
  </si>
  <si>
    <t xml:space="preserve">From Claw &amp; Fang* </t>
  </si>
  <si>
    <t>From Disease*</t>
  </si>
  <si>
    <t>From Fire*</t>
  </si>
  <si>
    <t>From Magic*</t>
  </si>
  <si>
    <t>From Poison*</t>
  </si>
  <si>
    <t>-1d6 End</t>
  </si>
  <si>
    <t>16-19</t>
  </si>
  <si>
    <t>-2d6 End, -2 Life</t>
  </si>
  <si>
    <t>Reve: the Dream Ouroboros</t>
  </si>
  <si>
    <t>Character Record notes &amp; instructions</t>
  </si>
  <si>
    <t>Situation</t>
  </si>
  <si>
    <t>Init.</t>
  </si>
  <si>
    <t>Attack</t>
  </si>
  <si>
    <t>Harp of Hypnos</t>
  </si>
  <si>
    <t>Incense of Hypnos</t>
  </si>
  <si>
    <t>Invoke Image</t>
  </si>
  <si>
    <t>Invoke Presence</t>
  </si>
  <si>
    <t>Invoke Voice</t>
  </si>
  <si>
    <t>Mirror of Hypnos</t>
  </si>
  <si>
    <t>Voice of Hypnos</t>
  </si>
  <si>
    <t>Transparent Metal</t>
  </si>
  <si>
    <t>Transparent Wood</t>
  </si>
  <si>
    <t>Personal Zones</t>
  </si>
  <si>
    <t>Buoy</t>
  </si>
  <si>
    <t>Hauberk of Oneiros</t>
  </si>
  <si>
    <t>d 7+</t>
  </si>
  <si>
    <t>Mantle</t>
  </si>
  <si>
    <t>Radiance</t>
  </si>
  <si>
    <t>Chromatic Invulnerabilities</t>
  </si>
  <si>
    <t>Red Invulnerability</t>
  </si>
  <si>
    <t>Orange Invulnerability</t>
  </si>
  <si>
    <t>Yellow Invulnerability</t>
  </si>
  <si>
    <t>Green Invulnerability</t>
  </si>
  <si>
    <t>Blue Invulnerability</t>
  </si>
  <si>
    <t>D -12</t>
  </si>
  <si>
    <t>Violet Invulnerability</t>
  </si>
  <si>
    <t>D -14</t>
  </si>
  <si>
    <t>d 8</t>
  </si>
  <si>
    <t>Counterspell</t>
  </si>
  <si>
    <r>
      <t xml:space="preserve">—The Complete Spell List from </t>
    </r>
    <r>
      <rPr>
        <i/>
        <sz val="12"/>
        <color indexed="8"/>
        <rFont val="Times"/>
        <family val="0"/>
      </rPr>
      <t>In the Dreamtime</t>
    </r>
    <r>
      <rPr>
        <sz val="12"/>
        <color indexed="8"/>
        <rFont val="Times"/>
        <family val="0"/>
      </rPr>
      <t xml:space="preserve"> are listed as a convenient reference; players can copy and paste these into their personal Spells &amp; Rituals sheet as their High Dreamers acquire them.</t>
    </r>
  </si>
  <si>
    <t>Quick Reference</t>
  </si>
  <si>
    <t>Dreamlessness</t>
  </si>
  <si>
    <t>d 4+</t>
  </si>
  <si>
    <t>Fear</t>
  </si>
  <si>
    <t>Lash</t>
  </si>
  <si>
    <t>Nonaggression</t>
  </si>
  <si>
    <t>Respite</t>
  </si>
  <si>
    <t>Serenity</t>
  </si>
  <si>
    <t>Sleep</t>
  </si>
  <si>
    <t>Surgical tools (small pliers, lance</t>
  </si>
  <si>
    <t>Bjwal pearl</t>
  </si>
  <si>
    <t>Wool cloak</t>
  </si>
  <si>
    <t>thread, needle)</t>
  </si>
  <si>
    <t>Sandpowder</t>
  </si>
  <si>
    <t>Wool cap</t>
  </si>
  <si>
    <t>Razor</t>
  </si>
  <si>
    <t>Topazoine</t>
  </si>
  <si>
    <t>Wool hood</t>
  </si>
  <si>
    <t>—Archetype skill levels must be manually allocated and tracked in the space provided on the Character Sheet. Skills which have reached their Archetypal maximum may be boldfaced by the user; True Dreamers' vocational skills may be italicized by the user. The character sheet does not verify Archetypal skill levels and will not prevent illegal skill levels being assigned. However, an Archetypal calculator is located off the sheet to the right which tracks the number of various Archetypal skill levels assigned.</t>
  </si>
  <si>
    <t>Please note:</t>
  </si>
  <si>
    <t>Particular Failure</t>
  </si>
  <si>
    <t xml:space="preserve">One round or hex in the Dreamlands </t>
  </si>
  <si>
    <t>Animate target</t>
  </si>
  <si>
    <t>Using a medium shield</t>
  </si>
  <si>
    <t>Moving target</t>
  </si>
  <si>
    <t>Using a large shield</t>
  </si>
  <si>
    <t>Full Aid</t>
  </si>
  <si>
    <t>Zigzagging target</t>
  </si>
  <si>
    <t>Yellow Transmutation</t>
  </si>
  <si>
    <t>Green Transmutation</t>
  </si>
  <si>
    <t>Blue Transmutation</t>
  </si>
  <si>
    <t>Number of * equals number of dream threshold points lost in casting the spell or ritual.</t>
  </si>
  <si>
    <t>Animate Skeleton</t>
  </si>
  <si>
    <t>Animate Zombie</t>
  </si>
  <si>
    <t>Metal to Fire</t>
  </si>
  <si>
    <t>Jumping</t>
  </si>
  <si>
    <t>Locksmithing</t>
  </si>
  <si>
    <t>Running</t>
  </si>
  <si>
    <t>Metalwork</t>
  </si>
  <si>
    <t>Seduction</t>
  </si>
  <si>
    <t>Navigation</t>
  </si>
  <si>
    <t>Singing</t>
  </si>
  <si>
    <t>Surgery</t>
  </si>
  <si>
    <t>Tinkering</t>
  </si>
  <si>
    <t>Swimming</t>
  </si>
  <si>
    <t>Vigilance</t>
  </si>
  <si>
    <t>………………….…………………….</t>
  </si>
  <si>
    <t xml:space="preserve">Speak with Skull </t>
  </si>
  <si>
    <t>Rituals of the Claw</t>
  </si>
  <si>
    <t>+9, +10</t>
  </si>
  <si>
    <t>1</t>
  </si>
  <si>
    <t>Diff.</t>
  </si>
  <si>
    <t>Vocational skill in italics</t>
  </si>
  <si>
    <t>arts (-11)</t>
  </si>
  <si>
    <t>specialized skills (-8)</t>
  </si>
  <si>
    <t>sciences (-11)</t>
  </si>
  <si>
    <t>draconics (-11)</t>
  </si>
  <si>
    <t>general (-4)</t>
  </si>
  <si>
    <t>Outdoor Surv.</t>
  </si>
  <si>
    <t>Quiet</t>
  </si>
  <si>
    <t>Necropolis</t>
  </si>
  <si>
    <t>D -7</t>
  </si>
  <si>
    <t>d 6</t>
  </si>
  <si>
    <t>Silence</t>
  </si>
  <si>
    <t>Soft leather breeks</t>
  </si>
  <si>
    <t>Iron fry pan, 40 cm</t>
  </si>
  <si>
    <t>Raw provisions (dried fruits, vege-</t>
  </si>
  <si>
    <t>Marble pestle</t>
  </si>
  <si>
    <t>Saddle and harness</t>
  </si>
  <si>
    <t>Clay pitcher, 1 liter</t>
  </si>
  <si>
    <t>Cart, 4 wheels</t>
  </si>
  <si>
    <t>Halberd</t>
  </si>
  <si>
    <t>Iron pan, 1 liter</t>
  </si>
  <si>
    <t>tables, cured meats)</t>
  </si>
  <si>
    <t>1 Sus</t>
  </si>
  <si>
    <t>1d</t>
  </si>
  <si>
    <t>Sandals</t>
  </si>
  <si>
    <t>P = potency of alcohol</t>
  </si>
  <si>
    <t>+5</t>
  </si>
  <si>
    <t>+6</t>
  </si>
  <si>
    <t>+7</t>
  </si>
  <si>
    <t>Clay flagon, .2 liter</t>
  </si>
  <si>
    <t>Cart, 2 wheels</t>
  </si>
  <si>
    <t>Iron mug, .2 liter</t>
  </si>
  <si>
    <t>See Character Sheet</t>
  </si>
  <si>
    <t>Remedies &amp; Antidotes</t>
  </si>
  <si>
    <t>Lute case</t>
  </si>
  <si>
    <t>Shovel</t>
  </si>
  <si>
    <t>False suppure</t>
  </si>
  <si>
    <t>Quiver</t>
  </si>
  <si>
    <t>Hammer</t>
  </si>
  <si>
    <t>Suppure</t>
  </si>
  <si>
    <t>Shoelaces, 1 meter</t>
  </si>
  <si>
    <t>Mallet</t>
  </si>
  <si>
    <t>5d</t>
  </si>
  <si>
    <t>Meritone</t>
  </si>
  <si>
    <t>Jute, Twine, Rope</t>
  </si>
  <si>
    <t>Chisel, gouge</t>
  </si>
  <si>
    <t>Ortigal</t>
  </si>
  <si>
    <t>B2</t>
  </si>
  <si>
    <t>Conjuration Rituals</t>
  </si>
  <si>
    <t xml:space="preserve">Counter Own Illusions </t>
  </si>
  <si>
    <t>Conjure Lethe</t>
  </si>
  <si>
    <t>Perception Rituals</t>
  </si>
  <si>
    <t>Alliance</t>
  </si>
  <si>
    <t>Autonomy**</t>
  </si>
  <si>
    <t>d 10</t>
  </si>
  <si>
    <t>Enchantment</t>
  </si>
  <si>
    <t>Individuality</t>
  </si>
  <si>
    <t>Mastery</t>
  </si>
  <si>
    <t>Permanence*</t>
  </si>
  <si>
    <t>Purification</t>
  </si>
  <si>
    <t>Restoration*</t>
  </si>
  <si>
    <t>Scale of Activity*</t>
  </si>
  <si>
    <t>Scale of Efficiency*</t>
  </si>
  <si>
    <t>Dagger, Dodging, Hand-to-hand</t>
  </si>
  <si>
    <t>smell-taste</t>
  </si>
  <si>
    <t>will</t>
  </si>
  <si>
    <t>intellect</t>
  </si>
  <si>
    <t>From Projectiles*</t>
  </si>
  <si>
    <t>Grand Scales of Narcos</t>
  </si>
  <si>
    <t>Melimnod’s Kettle*</t>
  </si>
  <si>
    <t>60</t>
  </si>
  <si>
    <t>End of poisoning.</t>
  </si>
  <si>
    <t>+11 and up</t>
  </si>
  <si>
    <t>Part. Failure</t>
  </si>
  <si>
    <t>hearing</t>
  </si>
  <si>
    <t>Sord blade</t>
  </si>
  <si>
    <t>Bastard sword</t>
  </si>
  <si>
    <t>Dragon sword</t>
  </si>
  <si>
    <t>Cyan sword</t>
  </si>
  <si>
    <t>Gnome sword</t>
  </si>
  <si>
    <t>Shield, medium</t>
  </si>
  <si>
    <t>Shield, large</t>
  </si>
  <si>
    <t>Shield, small</t>
  </si>
  <si>
    <t>Shortbow</t>
  </si>
  <si>
    <r>
      <t>Other Herbs</t>
    </r>
    <r>
      <rPr>
        <sz val="10"/>
        <color indexed="8"/>
        <rFont val="Times"/>
        <family val="0"/>
      </rPr>
      <t xml:space="preserve"> per pinch</t>
    </r>
  </si>
  <si>
    <t>Double dragon</t>
  </si>
  <si>
    <r>
      <t xml:space="preserve">—Total primary characteristics are tallied; beginning characters are allowed 160 points. This total is displayed off the page in </t>
    </r>
    <r>
      <rPr>
        <sz val="12"/>
        <color indexed="10"/>
        <rFont val="Times"/>
        <family val="0"/>
      </rPr>
      <t>red.</t>
    </r>
  </si>
  <si>
    <t>strength</t>
  </si>
  <si>
    <t>agility</t>
  </si>
  <si>
    <t>dexterity</t>
  </si>
  <si>
    <r>
      <t>—Secondary characteristics (</t>
    </r>
    <r>
      <rPr>
        <b/>
        <sz val="12"/>
        <color indexed="8"/>
        <rFont val="Times"/>
        <family val="0"/>
      </rPr>
      <t>Melee</t>
    </r>
    <r>
      <rPr>
        <sz val="12"/>
        <color indexed="8"/>
        <rFont val="Times"/>
        <family val="0"/>
      </rPr>
      <t xml:space="preserve">, </t>
    </r>
    <r>
      <rPr>
        <b/>
        <sz val="12"/>
        <color indexed="8"/>
        <rFont val="Times"/>
        <family val="0"/>
      </rPr>
      <t>Missile</t>
    </r>
    <r>
      <rPr>
        <sz val="12"/>
        <color indexed="8"/>
        <rFont val="Times"/>
        <family val="0"/>
      </rPr>
      <t xml:space="preserve">, </t>
    </r>
    <r>
      <rPr>
        <b/>
        <sz val="12"/>
        <color indexed="8"/>
        <rFont val="Times"/>
        <family val="0"/>
      </rPr>
      <t>Throw</t>
    </r>
    <r>
      <rPr>
        <sz val="12"/>
        <color indexed="8"/>
        <rFont val="Times"/>
        <family val="0"/>
      </rPr>
      <t xml:space="preserve"> and </t>
    </r>
    <r>
      <rPr>
        <b/>
        <sz val="12"/>
        <color indexed="8"/>
        <rFont val="Times"/>
        <family val="0"/>
      </rPr>
      <t>Stealth</t>
    </r>
    <r>
      <rPr>
        <sz val="12"/>
        <color indexed="8"/>
        <rFont val="Times"/>
        <family val="0"/>
      </rPr>
      <t>) are calculated based on primary characteristic values entered.</t>
    </r>
  </si>
  <si>
    <t>E5</t>
  </si>
  <si>
    <t>Well of Dreams*</t>
  </si>
  <si>
    <t>—Character description (Birth Hour, gender, age, height, weight, handedness, etc.) are manually entered.</t>
  </si>
  <si>
    <t>Condition worsens and double damage taken.</t>
  </si>
  <si>
    <t>+7, +8</t>
  </si>
  <si>
    <t>40</t>
  </si>
  <si>
    <t>Ogre-sized (20)</t>
  </si>
  <si>
    <t>Hand axe, lasso</t>
  </si>
  <si>
    <t>Health</t>
  </si>
  <si>
    <t>Human-sized (10)</t>
  </si>
  <si>
    <t>Fatigue</t>
  </si>
  <si>
    <t>Healing of Wounds</t>
  </si>
  <si>
    <t>Wool dress</t>
  </si>
  <si>
    <t>—These Notes &amp; Instructions;</t>
  </si>
  <si>
    <t>Longspar</t>
  </si>
  <si>
    <t>Variable</t>
  </si>
  <si>
    <t xml:space="preserve">  var.</t>
  </si>
  <si>
    <t>var.</t>
  </si>
  <si>
    <t>Counterspell Self</t>
  </si>
  <si>
    <t>Enlarge Zone</t>
  </si>
  <si>
    <t>Permanent Zone*</t>
  </si>
  <si>
    <t>d 13</t>
  </si>
  <si>
    <t>Detect Aura</t>
  </si>
  <si>
    <t>d 1</t>
  </si>
  <si>
    <t>Read Aura</t>
  </si>
  <si>
    <t>Amnesia</t>
  </si>
  <si>
    <t>Confusion</t>
  </si>
  <si>
    <t>fatigue</t>
  </si>
  <si>
    <t>o</t>
  </si>
  <si>
    <t>Linen shirt</t>
  </si>
  <si>
    <t>Face powder,</t>
  </si>
  <si>
    <t xml:space="preserve"> Title</t>
  </si>
  <si>
    <t>…….…….</t>
  </si>
  <si>
    <t xml:space="preserve"> Bonus</t>
  </si>
  <si>
    <t xml:space="preserve">  ………………………………………</t>
  </si>
  <si>
    <t>—Dream Threshold is entered manually, as there are too many variables for the sheet to take into account.</t>
  </si>
  <si>
    <t>elemental transmutation zones</t>
  </si>
  <si>
    <t>journey pnts</t>
  </si>
  <si>
    <t>….…..…</t>
  </si>
  <si>
    <t>……………</t>
  </si>
  <si>
    <t>………………...….</t>
  </si>
  <si>
    <t>general condition</t>
  </si>
  <si>
    <t>1-10</t>
  </si>
  <si>
    <t>Royal jelly</t>
  </si>
  <si>
    <t>—All weapon skills are listed next to the weapon types usable by a particular skill; the sheet calculates initiative and damage for all weapon skills (even if that particular weapon is not carried by the character).</t>
  </si>
  <si>
    <t>Astral Body ………………..</t>
  </si>
  <si>
    <t>Way</t>
  </si>
  <si>
    <t>Reserved Spells</t>
  </si>
  <si>
    <t>Dreamland</t>
  </si>
  <si>
    <t>Metal to Wood</t>
  </si>
  <si>
    <t>Metal to Water</t>
  </si>
  <si>
    <t>Light Wound</t>
  </si>
  <si>
    <t>-2d6 End</t>
  </si>
  <si>
    <t xml:space="preserve">Born in the Hour of the </t>
  </si>
  <si>
    <t>Beauty: 10</t>
  </si>
  <si>
    <t>Color hair, eyes</t>
  </si>
  <si>
    <t>………….……….……..</t>
  </si>
  <si>
    <t>—The Journey Sheet, on which are recorded values for the character which fluctuate from day to day or even minute-to-minute;</t>
  </si>
  <si>
    <t>Dagger and Hand to hand ONLY</t>
  </si>
  <si>
    <t>Dodging and Hand to hand ONLY</t>
  </si>
  <si>
    <t>Cat-sized (3)</t>
  </si>
  <si>
    <t>Defender is...</t>
  </si>
  <si>
    <t>2 Life points recovered</t>
  </si>
  <si>
    <t>Speed (Fatigue per km/hour)</t>
  </si>
  <si>
    <t>Pouch</t>
  </si>
  <si>
    <t>8-9,13-14</t>
  </si>
  <si>
    <t>5-7,15-17</t>
  </si>
  <si>
    <t>1 Life point recovered</t>
  </si>
  <si>
    <t>4, 18</t>
  </si>
  <si>
    <t xml:space="preserve">  Forest</t>
  </si>
  <si>
    <t xml:space="preserve">  Swamp</t>
  </si>
  <si>
    <t xml:space="preserve">  Underground</t>
  </si>
  <si>
    <t>………………………………………………………………………………</t>
  </si>
  <si>
    <t>Deductions for grouped skills</t>
  </si>
  <si>
    <r>
      <t xml:space="preserve">o </t>
    </r>
    <r>
      <rPr>
        <sz val="9"/>
        <color indexed="8"/>
        <rFont val="Times"/>
        <family val="0"/>
      </rPr>
      <t>Heavy flail</t>
    </r>
  </si>
  <si>
    <t>Hand to hand</t>
  </si>
  <si>
    <t>Lance</t>
  </si>
  <si>
    <r>
      <t xml:space="preserve">o </t>
    </r>
    <r>
      <rPr>
        <sz val="9"/>
        <color indexed="8"/>
        <rFont val="Times"/>
        <family val="0"/>
      </rPr>
      <t>Javelin</t>
    </r>
  </si>
  <si>
    <t>1s</t>
  </si>
  <si>
    <r>
      <t xml:space="preserve">o </t>
    </r>
    <r>
      <rPr>
        <sz val="9"/>
        <color indexed="8"/>
        <rFont val="Times"/>
        <family val="0"/>
      </rPr>
      <t>Short spear</t>
    </r>
  </si>
  <si>
    <t>1-handed mace</t>
  </si>
  <si>
    <r>
      <t xml:space="preserve">o </t>
    </r>
    <r>
      <rPr>
        <sz val="9"/>
        <color indexed="8"/>
        <rFont val="Times"/>
        <family val="0"/>
      </rPr>
      <t>Club</t>
    </r>
  </si>
  <si>
    <r>
      <t xml:space="preserve">o </t>
    </r>
    <r>
      <rPr>
        <sz val="9"/>
        <color indexed="8"/>
        <rFont val="Times"/>
        <family val="0"/>
      </rPr>
      <t>Mace</t>
    </r>
  </si>
  <si>
    <t>2s</t>
  </si>
  <si>
    <t>Iron pot, 2 liter</t>
  </si>
  <si>
    <t>Soft leather boots</t>
  </si>
  <si>
    <t>Curse Spells</t>
  </si>
  <si>
    <t>Beastform</t>
  </si>
  <si>
    <r>
      <t>—The '</t>
    </r>
    <r>
      <rPr>
        <sz val="12"/>
        <color indexed="10"/>
        <rFont val="Times"/>
        <family val="0"/>
      </rPr>
      <t>Total Skill Cost</t>
    </r>
    <r>
      <rPr>
        <sz val="12"/>
        <color indexed="8"/>
        <rFont val="Times"/>
        <family val="0"/>
      </rPr>
      <t>' entry at the right of the character sheet may be retained once the character is created, as a gauge of the character's overall experience.</t>
    </r>
  </si>
  <si>
    <t>Summon Despair</t>
  </si>
  <si>
    <t>Summon Fear</t>
  </si>
  <si>
    <t>Summon Hate</t>
  </si>
  <si>
    <t>Speak with Dead</t>
  </si>
  <si>
    <t>(per dose, Enc .1)</t>
  </si>
  <si>
    <t>See Journey Sheet</t>
  </si>
  <si>
    <t>Battle axe</t>
  </si>
  <si>
    <t>Light flail</t>
  </si>
  <si>
    <t>Heavy flail</t>
  </si>
  <si>
    <t>Short spear</t>
  </si>
  <si>
    <t>Club</t>
  </si>
  <si>
    <t>Mace</t>
  </si>
  <si>
    <t>Heavy mace</t>
  </si>
  <si>
    <t>Staff</t>
  </si>
  <si>
    <t>20+</t>
  </si>
  <si>
    <t>Serious Wounds</t>
  </si>
  <si>
    <t>Critical Wound</t>
  </si>
  <si>
    <t>melee</t>
  </si>
  <si>
    <t xml:space="preserve">melee  </t>
  </si>
  <si>
    <t>Water to Fire</t>
  </si>
  <si>
    <t>Water to Metal</t>
  </si>
  <si>
    <t>Water to Wood</t>
  </si>
  <si>
    <t>Wood to Air</t>
  </si>
  <si>
    <t>Wood to Earth</t>
  </si>
  <si>
    <t>Wood to Fire</t>
  </si>
  <si>
    <t>Wood to Metal</t>
  </si>
  <si>
    <t>Wood to Water</t>
  </si>
  <si>
    <t>Archetype maximum in bold</t>
  </si>
  <si>
    <t>……</t>
  </si>
  <si>
    <t>….</t>
  </si>
  <si>
    <t>Sp</t>
  </si>
  <si>
    <t>Nº</t>
  </si>
  <si>
    <t>Goal</t>
  </si>
  <si>
    <t>+11</t>
  </si>
  <si>
    <t>+10</t>
  </si>
  <si>
    <t>+9</t>
  </si>
  <si>
    <t>+8</t>
  </si>
  <si>
    <t xml:space="preserve"> Initial Skill Cost</t>
  </si>
  <si>
    <t xml:space="preserve">  Arctic</t>
  </si>
  <si>
    <t xml:space="preserve">  Desert</t>
  </si>
  <si>
    <t xml:space="preserve">  Mountain</t>
  </si>
  <si>
    <t>1-handed and 2-handed mace</t>
  </si>
  <si>
    <t>1-handed and 2-handed sword</t>
  </si>
  <si>
    <t>Poison</t>
  </si>
  <si>
    <t>Armed</t>
  </si>
  <si>
    <t>Unarmed</t>
  </si>
  <si>
    <t>Result</t>
  </si>
  <si>
    <t>2, 20</t>
  </si>
  <si>
    <t>C8</t>
  </si>
  <si>
    <t>Wary Murder</t>
  </si>
  <si>
    <t>—Skill cost totals are calculated based on the reference table located at the right of page one therefore, in order for the sheet to work properly, it is imperative that cells not be moved. In fact, experience point costs for each skill are stored in a column with white text (so as to be invisible). If that column is overwritten, or the sheet rearranged, it could easily be rendered non-functional.</t>
  </si>
  <si>
    <t>appearance</t>
  </si>
  <si>
    <r>
      <t xml:space="preserve">o </t>
    </r>
    <r>
      <rPr>
        <sz val="9"/>
        <color indexed="8"/>
        <rFont val="Times"/>
        <family val="0"/>
      </rPr>
      <t>Sord blade</t>
    </r>
  </si>
  <si>
    <r>
      <t xml:space="preserve">o </t>
    </r>
    <r>
      <rPr>
        <sz val="9"/>
        <color indexed="8"/>
        <rFont val="Times"/>
        <family val="0"/>
      </rPr>
      <t>Bastard</t>
    </r>
  </si>
  <si>
    <t>30s</t>
  </si>
  <si>
    <t>2-handed sword</t>
  </si>
  <si>
    <t>50s</t>
  </si>
  <si>
    <t>Range</t>
  </si>
  <si>
    <t>Blowgun</t>
  </si>
  <si>
    <r>
      <t xml:space="preserve">o </t>
    </r>
    <r>
      <rPr>
        <sz val="9"/>
        <color indexed="8"/>
        <rFont val="Times"/>
        <family val="0"/>
      </rPr>
      <t>Blowgun</t>
    </r>
  </si>
  <si>
    <t>2·4·7</t>
  </si>
  <si>
    <t>20d</t>
  </si>
  <si>
    <t>Dog-sized (5)</t>
  </si>
  <si>
    <t>Light</t>
  </si>
  <si>
    <t>-2     2 pts     2 pts     2 pnch    2 days    2 pts</t>
  </si>
  <si>
    <t>Mouse-sized (1)</t>
  </si>
  <si>
    <t>Still and ready</t>
  </si>
  <si>
    <t>One hour of average physical labor</t>
  </si>
  <si>
    <t>2</t>
  </si>
  <si>
    <t>Serious</t>
  </si>
  <si>
    <t>Engaged in other activity</t>
  </si>
  <si>
    <t>…………………………...…</t>
  </si>
  <si>
    <t>Gold (10 s)</t>
  </si>
  <si>
    <t>Silver (1 s)</t>
  </si>
  <si>
    <t>Bronze (10 d)</t>
  </si>
  <si>
    <t>Tin (1 d)</t>
  </si>
  <si>
    <t>…………………………………………………………….……</t>
  </si>
  <si>
    <t xml:space="preserve">  variable</t>
  </si>
  <si>
    <t>2-handed mace</t>
  </si>
  <si>
    <r>
      <t xml:space="preserve">o </t>
    </r>
    <r>
      <rPr>
        <sz val="9"/>
        <color indexed="8"/>
        <rFont val="Times"/>
        <family val="0"/>
      </rPr>
      <t>Staff</t>
    </r>
  </si>
  <si>
    <t>50d</t>
  </si>
  <si>
    <t>Polearm</t>
  </si>
  <si>
    <r>
      <t xml:space="preserve">o </t>
    </r>
    <r>
      <rPr>
        <sz val="9"/>
        <color indexed="8"/>
        <rFont val="Times"/>
        <family val="0"/>
      </rPr>
      <t>Halberd</t>
    </r>
  </si>
  <si>
    <t>Shield</t>
  </si>
  <si>
    <r>
      <t xml:space="preserve">o </t>
    </r>
    <r>
      <rPr>
        <sz val="9"/>
        <color indexed="8"/>
        <rFont val="Times"/>
        <family val="0"/>
      </rPr>
      <t>Small</t>
    </r>
  </si>
  <si>
    <r>
      <t xml:space="preserve">o </t>
    </r>
    <r>
      <rPr>
        <sz val="9"/>
        <color indexed="8"/>
        <rFont val="Times"/>
        <family val="0"/>
      </rPr>
      <t>Medium</t>
    </r>
  </si>
  <si>
    <t>6s</t>
  </si>
  <si>
    <r>
      <t xml:space="preserve">o </t>
    </r>
    <r>
      <rPr>
        <sz val="9"/>
        <color indexed="8"/>
        <rFont val="Times"/>
        <family val="0"/>
      </rPr>
      <t>Large</t>
    </r>
  </si>
  <si>
    <t>8s</t>
  </si>
  <si>
    <t>1-handed sword</t>
  </si>
  <si>
    <r>
      <t xml:space="preserve">o </t>
    </r>
    <r>
      <rPr>
        <sz val="9"/>
        <color indexed="8"/>
        <rFont val="Times"/>
        <family val="0"/>
      </rPr>
      <t>Gnome</t>
    </r>
  </si>
  <si>
    <r>
      <t xml:space="preserve">o </t>
    </r>
    <r>
      <rPr>
        <sz val="9"/>
        <color indexed="8"/>
        <rFont val="Times"/>
        <family val="0"/>
      </rPr>
      <t>Longspar</t>
    </r>
  </si>
  <si>
    <t>20s</t>
  </si>
  <si>
    <r>
      <t xml:space="preserve">o </t>
    </r>
    <r>
      <rPr>
        <sz val="9"/>
        <color indexed="8"/>
        <rFont val="Times"/>
        <family val="0"/>
      </rPr>
      <t>Cyan</t>
    </r>
  </si>
  <si>
    <t>25s</t>
  </si>
  <si>
    <r>
      <t xml:space="preserve">o </t>
    </r>
    <r>
      <rPr>
        <sz val="9"/>
        <color indexed="8"/>
        <rFont val="Times"/>
        <family val="0"/>
      </rPr>
      <t>Dragon</t>
    </r>
  </si>
  <si>
    <t>Crossbow</t>
  </si>
  <si>
    <r>
      <t xml:space="preserve">o </t>
    </r>
    <r>
      <rPr>
        <sz val="9"/>
        <color indexed="8"/>
        <rFont val="Times"/>
        <family val="0"/>
      </rPr>
      <t>Crossbow</t>
    </r>
  </si>
  <si>
    <t>15·30·70</t>
  </si>
  <si>
    <t>Age:</t>
  </si>
  <si>
    <t>Description:</t>
  </si>
  <si>
    <t>Left-/Right-handed/Ambidextrous</t>
  </si>
  <si>
    <t>size</t>
  </si>
  <si>
    <t>Invisibility</t>
  </si>
  <si>
    <t>Metamorphosis</t>
  </si>
  <si>
    <t>Nose of Hypnos</t>
  </si>
  <si>
    <t>Tongue of Hynos</t>
  </si>
  <si>
    <t>sight</t>
  </si>
  <si>
    <t>Annihilation</t>
  </si>
  <si>
    <t>Lake</t>
  </si>
  <si>
    <r>
      <t xml:space="preserve">o </t>
    </r>
    <r>
      <rPr>
        <sz val="9"/>
        <color indexed="8"/>
        <rFont val="Times"/>
        <family val="0"/>
      </rPr>
      <t>Dbl dragon</t>
    </r>
  </si>
  <si>
    <t>+2</t>
  </si>
  <si>
    <t>+3</t>
  </si>
  <si>
    <t>+4</t>
  </si>
  <si>
    <r>
      <t xml:space="preserve">—The Reference Sheet, which contains quick references to the tables most commonly used in </t>
    </r>
    <r>
      <rPr>
        <i/>
        <sz val="12"/>
        <color indexed="8"/>
        <rFont val="Times"/>
        <family val="0"/>
      </rPr>
      <t>Rêve: the Dream Ouroboros;</t>
    </r>
    <r>
      <rPr>
        <sz val="12"/>
        <color indexed="8"/>
        <rFont val="Times"/>
        <family val="0"/>
      </rPr>
      <t xml:space="preserve"> </t>
    </r>
  </si>
  <si>
    <r>
      <t xml:space="preserve">     Constitution</t>
    </r>
    <r>
      <rPr>
        <sz val="10"/>
        <color indexed="8"/>
        <rFont val="Palatino"/>
        <family val="0"/>
      </rPr>
      <t>/</t>
    </r>
    <r>
      <rPr>
        <i/>
        <sz val="10"/>
        <color indexed="8"/>
        <rFont val="Palatino"/>
        <family val="0"/>
      </rPr>
      <t>Life lost</t>
    </r>
    <r>
      <rPr>
        <sz val="10"/>
        <color indexed="8"/>
        <rFont val="Palatino"/>
        <family val="0"/>
      </rPr>
      <t xml:space="preserve"> (don't count general condition)</t>
    </r>
  </si>
  <si>
    <t>--</t>
  </si>
  <si>
    <t xml:space="preserve">   --</t>
  </si>
  <si>
    <t xml:space="preserve"> --</t>
  </si>
  <si>
    <t>D -9</t>
  </si>
  <si>
    <t>Violet Transmutation</t>
  </si>
  <si>
    <t>Air to Fire</t>
  </si>
  <si>
    <t>Air to Water</t>
  </si>
  <si>
    <t>Blindness</t>
  </si>
  <si>
    <t>Deafness</t>
  </si>
  <si>
    <t>Interdiction</t>
  </si>
  <si>
    <t>Nightmare</t>
  </si>
  <si>
    <t>Task</t>
  </si>
  <si>
    <t>Personal Spells</t>
  </si>
  <si>
    <t>Beastform Self</t>
  </si>
  <si>
    <t>Fist of Thanatos</t>
  </si>
  <si>
    <t>Grotesque</t>
  </si>
  <si>
    <t>Necromantic Fear</t>
  </si>
  <si>
    <t>Putrescence</t>
  </si>
  <si>
    <t>Earth to Water</t>
  </si>
  <si>
    <t>Earth to Wood</t>
  </si>
  <si>
    <t>Fire to Air</t>
  </si>
  <si>
    <t>Fire to Earth</t>
  </si>
  <si>
    <t>Fire to Metal</t>
  </si>
  <si>
    <t>Fire to Water</t>
  </si>
  <si>
    <t>Fire to Wood</t>
  </si>
  <si>
    <t>Metal to Air</t>
  </si>
  <si>
    <t>Lethe</t>
  </si>
  <si>
    <t>Metal to Earth</t>
  </si>
  <si>
    <t>1.2m</t>
  </si>
  <si>
    <t>Medium range</t>
  </si>
  <si>
    <t>Sling stone (vs. shield)</t>
  </si>
  <si>
    <t>0</t>
  </si>
  <si>
    <t>1m</t>
  </si>
  <si>
    <t>Long range</t>
  </si>
  <si>
    <t>Blowgun needle</t>
  </si>
  <si>
    <t>.7m</t>
  </si>
  <si>
    <t>Target size</t>
  </si>
  <si>
    <t>Dagger, javelin</t>
  </si>
  <si>
    <t>100</t>
  </si>
  <si>
    <t>1 -</t>
  </si>
  <si>
    <t>6 -</t>
  </si>
  <si>
    <t>16 -</t>
  </si>
  <si>
    <t>81 -</t>
  </si>
  <si>
    <t>Acting</t>
  </si>
  <si>
    <t>+0m (6m)</t>
  </si>
  <si>
    <t>+0m (24m)</t>
  </si>
  <si>
    <t xml:space="preserve">Morbid Claw of </t>
  </si>
  <si>
    <t xml:space="preserve">Thanatos* </t>
  </si>
  <si>
    <t>d 11</t>
  </si>
  <si>
    <t>Grand Claw of Thanatos</t>
  </si>
  <si>
    <t>Murderblade**</t>
  </si>
  <si>
    <t>G9</t>
  </si>
  <si>
    <t>Threshold</t>
  </si>
  <si>
    <t>high dream</t>
  </si>
  <si>
    <t>only</t>
  </si>
  <si>
    <t>Significant</t>
  </si>
  <si>
    <t>+2m (8 m)</t>
  </si>
  <si>
    <t>+4m (28 m)</t>
  </si>
  <si>
    <t>Attacker charges</t>
  </si>
  <si>
    <t>+ 4</t>
  </si>
  <si>
    <t>Particular</t>
  </si>
  <si>
    <t>+4m (10m)</t>
  </si>
  <si>
    <t>+6m (30m)</t>
  </si>
  <si>
    <r>
      <t xml:space="preserve">Nearby ally checks </t>
    </r>
    <r>
      <rPr>
        <b/>
        <sz val="10"/>
        <color indexed="8"/>
        <rFont val="Times"/>
        <family val="0"/>
      </rPr>
      <t>Empathy</t>
    </r>
    <r>
      <rPr>
        <sz val="10"/>
        <color indexed="8"/>
        <rFont val="Times"/>
        <family val="0"/>
      </rPr>
      <t>/</t>
    </r>
    <r>
      <rPr>
        <i/>
        <sz val="10"/>
        <color indexed="8"/>
        <rFont val="Times"/>
        <family val="0"/>
      </rPr>
      <t>Vigilance</t>
    </r>
    <r>
      <rPr>
        <sz val="10"/>
        <color indexed="8"/>
        <rFont val="Times"/>
        <family val="0"/>
      </rPr>
      <t xml:space="preserve"> at</t>
    </r>
  </si>
  <si>
    <t>Weapon checks Resistance at -2d6 or loses</t>
  </si>
  <si>
    <t>Claw of Thanatos*</t>
  </si>
  <si>
    <t>Water to Air</t>
  </si>
  <si>
    <t>Water to Earth</t>
  </si>
  <si>
    <t>Lyre</t>
  </si>
  <si>
    <t>8-14</t>
  </si>
  <si>
    <t>Clumsy move. Lose 2d6 Endurance.</t>
  </si>
  <si>
    <t>No Life recovered</t>
  </si>
  <si>
    <t>Experience</t>
  </si>
  <si>
    <t>Aggravated condition: 1 additional Life lost</t>
  </si>
  <si>
    <t>-6     6 pts     6 pts     6 pnch    6 days    6 pts</t>
  </si>
  <si>
    <t>Immobile target</t>
  </si>
  <si>
    <t>Using a small shield</t>
  </si>
  <si>
    <t>1-handed and 2-handed axe</t>
  </si>
  <si>
    <t>Dagger and Dodging ONLY</t>
  </si>
  <si>
    <t>archetype</t>
  </si>
  <si>
    <t>calculator</t>
  </si>
  <si>
    <t>initial skill costs</t>
  </si>
  <si>
    <t>Skill Level</t>
  </si>
  <si>
    <t>Characteristic</t>
  </si>
  <si>
    <t>Sign.</t>
  </si>
  <si>
    <t>-10, -9, -8</t>
  </si>
  <si>
    <t>5</t>
  </si>
  <si>
    <t>7, 8</t>
  </si>
  <si>
    <t>F</t>
  </si>
  <si>
    <t>G</t>
  </si>
  <si>
    <t>H</t>
  </si>
  <si>
    <t>I</t>
  </si>
  <si>
    <t>J</t>
  </si>
  <si>
    <t>Double Particular</t>
  </si>
  <si>
    <t>3, 19</t>
  </si>
  <si>
    <t>Fall. Roll at -1d6 non-lethal damage</t>
  </si>
  <si>
    <t>5, 17</t>
  </si>
  <si>
    <t>Disarmed.</t>
  </si>
  <si>
    <t>Recovering Life</t>
  </si>
  <si>
    <t>6-7,15-16</t>
  </si>
  <si>
    <t>-1d6 or semi-surprised.</t>
  </si>
  <si>
    <t>3·8·15</t>
  </si>
  <si>
    <t>Hand axe</t>
  </si>
  <si>
    <t>4·8·12</t>
  </si>
  <si>
    <t>Javelin</t>
  </si>
  <si>
    <t>6·12·20</t>
  </si>
  <si>
    <t>Lasso</t>
  </si>
  <si>
    <r>
      <t xml:space="preserve">o </t>
    </r>
    <r>
      <rPr>
        <sz val="9"/>
        <color indexed="8"/>
        <rFont val="Times"/>
        <family val="0"/>
      </rPr>
      <t>Lasso</t>
    </r>
  </si>
  <si>
    <t>NA</t>
  </si>
  <si>
    <t>2·5·9</t>
  </si>
  <si>
    <t>30d</t>
  </si>
  <si>
    <t>Sling</t>
  </si>
  <si>
    <r>
      <t xml:space="preserve">o </t>
    </r>
    <r>
      <rPr>
        <sz val="9"/>
        <color indexed="8"/>
        <rFont val="Times"/>
        <family val="0"/>
      </rPr>
      <t>Sling</t>
    </r>
  </si>
  <si>
    <t>8·15·25</t>
  </si>
  <si>
    <t>60d</t>
  </si>
  <si>
    <t>Whip</t>
  </si>
  <si>
    <r>
      <t xml:space="preserve">o </t>
    </r>
    <r>
      <rPr>
        <sz val="9"/>
        <color indexed="8"/>
        <rFont val="Times"/>
        <family val="0"/>
      </rPr>
      <t>Whip</t>
    </r>
  </si>
  <si>
    <t>missile &amp; thrown (-8)</t>
  </si>
  <si>
    <t xml:space="preserve">missile  </t>
  </si>
  <si>
    <t xml:space="preserve">throw  </t>
  </si>
  <si>
    <t xml:space="preserve">stealth  </t>
  </si>
  <si>
    <t>damage</t>
  </si>
  <si>
    <t>Climbing</t>
  </si>
  <si>
    <t>empathy</t>
  </si>
  <si>
    <t>dream</t>
  </si>
  <si>
    <t>luck</t>
  </si>
  <si>
    <t>name</t>
  </si>
  <si>
    <t>-10</t>
  </si>
  <si>
    <t>+1</t>
  </si>
  <si>
    <t>Total Primary Characteristic Cost</t>
  </si>
  <si>
    <t>(</t>
  </si>
  <si>
    <t>)</t>
  </si>
  <si>
    <t>armor pen.</t>
  </si>
  <si>
    <t>Jewelrysmith</t>
  </si>
  <si>
    <t>Discretion</t>
  </si>
  <si>
    <t>Juggling</t>
  </si>
  <si>
    <t>Drawing</t>
  </si>
  <si>
    <t>Leatherwork</t>
  </si>
  <si>
    <t>-6m (18m)</t>
  </si>
  <si>
    <t>-4m (20m)</t>
  </si>
  <si>
    <r>
      <t xml:space="preserve">—"Cry Uncial" (available in both Mac and Windows TrueType flavors free at http://www.iconian.com/c.html or http://www.1001fonts.com/font_details.html?font_id=172) is used as the headline font, with the body of the character sheet in Times. Zapf Dingbats is used for the check boxes; lowercase "o" displays as an open box, while typing "n" will display a filled in one, like this: </t>
    </r>
    <r>
      <rPr>
        <sz val="12"/>
        <rFont val="Zapf Dingbats"/>
        <family val="0"/>
      </rPr>
      <t>o</t>
    </r>
    <r>
      <rPr>
        <sz val="12"/>
        <rFont val="Times"/>
        <family val="0"/>
      </rPr>
      <t xml:space="preserve"> and </t>
    </r>
    <r>
      <rPr>
        <sz val="12"/>
        <rFont val="Zapf Dingbats"/>
        <family val="0"/>
      </rPr>
      <t>n</t>
    </r>
    <r>
      <rPr>
        <sz val="12"/>
        <rFont val="Times"/>
        <family val="0"/>
      </rPr>
      <t>.</t>
    </r>
  </si>
  <si>
    <t>Failure</t>
  </si>
  <si>
    <t>-2m (4m)</t>
  </si>
  <si>
    <t>etc.</t>
  </si>
  <si>
    <t>Defender is semi-surprised</t>
  </si>
  <si>
    <t>normal</t>
  </si>
  <si>
    <t>significant</t>
  </si>
  <si>
    <t>+ 1</t>
  </si>
  <si>
    <t>Normal</t>
  </si>
  <si>
    <t>Cured of disease.</t>
  </si>
  <si>
    <t>-7, -6, -5, -4</t>
  </si>
  <si>
    <t>10</t>
  </si>
  <si>
    <t>9, 10</t>
  </si>
  <si>
    <t>Stable condition: +1 bonus to next check.</t>
  </si>
  <si>
    <t>-3, -2, -1, 0</t>
  </si>
  <si>
    <t>15</t>
  </si>
  <si>
    <t>11, 12</t>
  </si>
  <si>
    <t>Stable condition (no change).</t>
  </si>
  <si>
    <t>Missile &amp; Throw</t>
  </si>
  <si>
    <t>Parry &amp; Dodge</t>
  </si>
  <si>
    <t>-6</t>
  </si>
  <si>
    <t>5m</t>
  </si>
  <si>
    <t>1.7m</t>
  </si>
  <si>
    <t>Equipment</t>
  </si>
  <si>
    <t>……..……..………………………………….………</t>
  </si>
  <si>
    <t>…….……………..………………………</t>
  </si>
  <si>
    <r>
      <t xml:space="preserve">—The Equipment Sheet reproduces the equipment list from the rules,  Book One: </t>
    </r>
    <r>
      <rPr>
        <i/>
        <sz val="12"/>
        <color indexed="8"/>
        <rFont val="Times"/>
        <family val="0"/>
      </rPr>
      <t xml:space="preserve">Journeyers, </t>
    </r>
    <r>
      <rPr>
        <sz val="12"/>
        <color indexed="8"/>
        <rFont val="Times"/>
        <family val="0"/>
      </rPr>
      <t>listing Encumbrance values and typical monetary costs per item. This comprehensive list is at right, outside the print area.</t>
    </r>
  </si>
  <si>
    <t>Weapons</t>
  </si>
  <si>
    <t>…..……………..………</t>
  </si>
  <si>
    <t>Total Encumbrance</t>
  </si>
  <si>
    <t>…...</t>
  </si>
  <si>
    <t xml:space="preserve">     +Dam   Resist</t>
  </si>
  <si>
    <t>….….    …….</t>
  </si>
  <si>
    <t>Ranges</t>
  </si>
  <si>
    <t>-4</t>
  </si>
  <si>
    <t>4m</t>
  </si>
  <si>
    <t>1.5m</t>
  </si>
  <si>
    <t>Short range</t>
  </si>
  <si>
    <t>Arrow, bolt (vs. shield)</t>
  </si>
  <si>
    <t>-2</t>
  </si>
  <si>
    <t>3m</t>
  </si>
  <si>
    <t>Total Skill Cost (includes deductions below)</t>
  </si>
  <si>
    <t>Movement</t>
  </si>
  <si>
    <t>Once declared, actions may be aborted, not changed.</t>
  </si>
  <si>
    <t>Actions declared</t>
  </si>
  <si>
    <t>Magic</t>
  </si>
  <si>
    <t>Trance, Dreamlands movement, casting. Prior spells go off.</t>
  </si>
  <si>
    <t>Initiative, attacks, parries to missiles; damage calculated.</t>
  </si>
  <si>
    <t>Thrown Attacks</t>
  </si>
  <si>
    <t>Missile Attacks</t>
  </si>
  <si>
    <t>Initiative, parries, dodges; damage calculated.</t>
  </si>
  <si>
    <t>Melee Attacks</t>
  </si>
  <si>
    <t>Initiative, parries, dodges, and damage calculated.</t>
  </si>
  <si>
    <t>Any movements announced in Phase 1 are executed.</t>
  </si>
  <si>
    <t>Wounds, Endurance, Life applied.</t>
  </si>
  <si>
    <t>Heath &amp; Miscellaneous Actions</t>
  </si>
  <si>
    <t>Situational Modifiers</t>
  </si>
  <si>
    <t>+1,+2,+3,+4</t>
  </si>
  <si>
    <t>20</t>
  </si>
  <si>
    <t>……………………………………………….…</t>
  </si>
  <si>
    <r>
      <t>2</t>
    </r>
    <r>
      <rPr>
        <sz val="8"/>
        <color indexed="8"/>
        <rFont val="Times"/>
        <family val="0"/>
      </rPr>
      <t>·x·x</t>
    </r>
  </si>
  <si>
    <t>Duels only, bonuses lost if attacker stunned or wounded</t>
  </si>
  <si>
    <t>Attacker -4 to parry, no dodge</t>
  </si>
  <si>
    <t>Thanateye</t>
  </si>
  <si>
    <t>Earth to Air</t>
  </si>
  <si>
    <t>Earth to Metal</t>
  </si>
  <si>
    <t>Carried Gear</t>
  </si>
  <si>
    <t>13, 14</t>
  </si>
  <si>
    <t>Condition worsens and damage accrues.</t>
  </si>
  <si>
    <t>+5, +6</t>
  </si>
  <si>
    <t>30</t>
  </si>
  <si>
    <t>Armor</t>
  </si>
  <si>
    <t>Stress</t>
  </si>
  <si>
    <t>Acrobatics</t>
  </si>
  <si>
    <t>Cooking</t>
  </si>
  <si>
    <t>Gaming</t>
  </si>
  <si>
    <t>Dance</t>
  </si>
  <si>
    <t>Combat</t>
  </si>
  <si>
    <t>Combat Round Phases</t>
  </si>
  <si>
    <t>Infection; lose 1 Life. Check in 2, 4, 6 days, per wound</t>
  </si>
  <si>
    <t>*Indicates no Antidote. Look up results above on key below:</t>
  </si>
  <si>
    <t>I / J*</t>
  </si>
  <si>
    <t>F / J*</t>
  </si>
  <si>
    <t>H / G*</t>
  </si>
  <si>
    <t>Wound closed and begins to heal normally</t>
  </si>
  <si>
    <t>Bleeding; lose Endurance, Life at rate prior</t>
  </si>
  <si>
    <t>to administration of first aid. Begin first aid</t>
  </si>
  <si>
    <t>………...……………..………………………</t>
  </si>
  <si>
    <t>……………………………….……………………..…</t>
  </si>
  <si>
    <t>………………………………</t>
  </si>
  <si>
    <t>….….</t>
  </si>
  <si>
    <t>……...…</t>
  </si>
  <si>
    <t>……....…</t>
  </si>
  <si>
    <t>…...…</t>
  </si>
  <si>
    <t>………....…</t>
  </si>
  <si>
    <t>…..…………..………………</t>
  </si>
  <si>
    <t xml:space="preserve">  ………….…………………………….…..</t>
  </si>
  <si>
    <r>
      <t xml:space="preserve">Character checks </t>
    </r>
    <r>
      <rPr>
        <b/>
        <sz val="10"/>
        <color indexed="8"/>
        <rFont val="Times"/>
        <family val="0"/>
      </rPr>
      <t>Empathy</t>
    </r>
    <r>
      <rPr>
        <sz val="10"/>
        <color indexed="8"/>
        <rFont val="Times"/>
        <family val="0"/>
      </rPr>
      <t>/</t>
    </r>
    <r>
      <rPr>
        <i/>
        <sz val="10"/>
        <color indexed="8"/>
        <rFont val="Times"/>
        <family val="0"/>
      </rPr>
      <t>Vigilance</t>
    </r>
    <r>
      <rPr>
        <sz val="10"/>
        <color indexed="8"/>
        <rFont val="Times"/>
        <family val="0"/>
      </rPr>
      <t xml:space="preserve"> at</t>
    </r>
  </si>
  <si>
    <r>
      <t xml:space="preserve">+3 to </t>
    </r>
    <r>
      <rPr>
        <b/>
        <sz val="10"/>
        <color indexed="8"/>
        <rFont val="Times"/>
        <family val="0"/>
      </rPr>
      <t>Constitution</t>
    </r>
    <r>
      <rPr>
        <sz val="10"/>
        <color indexed="8"/>
        <rFont val="Times"/>
        <family val="0"/>
      </rPr>
      <t xml:space="preserve"> healing roll, plus herbs</t>
    </r>
  </si>
  <si>
    <t>Wound closed and begins to heal normally;</t>
  </si>
  <si>
    <r>
      <t xml:space="preserve">+2 to </t>
    </r>
    <r>
      <rPr>
        <b/>
        <sz val="10"/>
        <color indexed="8"/>
        <rFont val="Times"/>
        <family val="0"/>
      </rPr>
      <t>Constitution</t>
    </r>
    <r>
      <rPr>
        <sz val="10"/>
        <color indexed="8"/>
        <rFont val="Times"/>
        <family val="0"/>
      </rPr>
      <t xml:space="preserve"> healing roll, plus herbs</t>
    </r>
  </si>
  <si>
    <t xml:space="preserve">Wound closed and begins to heal normally; </t>
  </si>
  <si>
    <r>
      <t xml:space="preserve">+1 to </t>
    </r>
    <r>
      <rPr>
        <b/>
        <sz val="10"/>
        <color indexed="8"/>
        <rFont val="Times"/>
        <family val="0"/>
      </rPr>
      <t>Constitution</t>
    </r>
    <r>
      <rPr>
        <sz val="10"/>
        <color indexed="8"/>
        <rFont val="Times"/>
        <family val="0"/>
      </rPr>
      <t xml:space="preserve"> healing roll, plus herbs</t>
    </r>
  </si>
  <si>
    <t>A</t>
  </si>
  <si>
    <t>B</t>
  </si>
  <si>
    <t>E</t>
  </si>
  <si>
    <t>Stunned, getting up from prone</t>
  </si>
  <si>
    <t>Defender surprised from behind, asleep</t>
  </si>
  <si>
    <t>71 -</t>
  </si>
  <si>
    <t>51 -</t>
  </si>
  <si>
    <t>41 -</t>
  </si>
  <si>
    <t>11 -</t>
  </si>
  <si>
    <t>21 -</t>
  </si>
  <si>
    <t>36 -</t>
  </si>
  <si>
    <t>26 -</t>
  </si>
  <si>
    <t>66 -</t>
  </si>
  <si>
    <t>46 -</t>
  </si>
  <si>
    <t>31 -</t>
  </si>
  <si>
    <t>56 -</t>
  </si>
  <si>
    <t>76 -</t>
  </si>
  <si>
    <t>61 -</t>
  </si>
  <si>
    <t>00</t>
  </si>
  <si>
    <t>…………..</t>
  </si>
  <si>
    <t xml:space="preserve"> Roll</t>
  </si>
  <si>
    <t>86 -</t>
  </si>
  <si>
    <t>91 -</t>
  </si>
  <si>
    <t>96 -</t>
  </si>
  <si>
    <r>
      <t>astrological numbers for the month of the</t>
    </r>
    <r>
      <rPr>
        <sz val="10"/>
        <color indexed="8"/>
        <rFont val="Times"/>
        <family val="0"/>
      </rPr>
      <t xml:space="preserve"> …………………………………...</t>
    </r>
  </si>
  <si>
    <t>Buzzed</t>
  </si>
  <si>
    <t>Drunk</t>
  </si>
  <si>
    <t>Tipsy</t>
  </si>
  <si>
    <t>Staggering</t>
  </si>
  <si>
    <t>Lit</t>
  </si>
  <si>
    <t>Blotto</t>
  </si>
  <si>
    <t>Slurred</t>
  </si>
  <si>
    <t>Dead drunk</t>
  </si>
  <si>
    <t>Easy (road)</t>
  </si>
  <si>
    <t>Hard (overland)</t>
  </si>
  <si>
    <t>—</t>
  </si>
  <si>
    <t>PF</t>
  </si>
  <si>
    <t>Fmbl</t>
  </si>
  <si>
    <t>Difficult</t>
  </si>
  <si>
    <t>Tortuous</t>
  </si>
  <si>
    <t>destiny pnts</t>
  </si>
  <si>
    <t>luck pnts</t>
  </si>
  <si>
    <t>Attacker feints</t>
  </si>
  <si>
    <t>sacrificed</t>
  </si>
  <si>
    <t>same amount of Resistance.</t>
  </si>
  <si>
    <t>Terrain</t>
  </si>
  <si>
    <t>10-12</t>
  </si>
  <si>
    <t>again at further -1 penalty. New dressings.</t>
  </si>
  <si>
    <t>Level</t>
  </si>
  <si>
    <t>Modified by attacking weapon</t>
  </si>
  <si>
    <t>Knocked out. Endurance drops to 0, -1 Life.</t>
  </si>
  <si>
    <t>M/F</t>
  </si>
  <si>
    <t>1m00, 00 k</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</si>
</sst>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m/d/yyyy"/>
    <numFmt numFmtId="167" formatCode="0.0%"/>
    <numFmt numFmtId="168" formatCode="0.000%"/>
  </numFmts>
  <fonts count="78">
    <font>
      <sz val="10"/>
      <name val="Times"/>
      <family val="0"/>
    </font>
    <font>
      <b/>
      <sz val="10"/>
      <name val="Times"/>
      <family val="0"/>
    </font>
    <font>
      <i/>
      <sz val="10"/>
      <name val="Times"/>
      <family val="0"/>
    </font>
    <font>
      <b/>
      <i/>
      <sz val="10"/>
      <name val="Times"/>
      <family val="0"/>
    </font>
    <font>
      <sz val="8"/>
      <name val="Times"/>
      <family val="0"/>
    </font>
    <font>
      <sz val="10"/>
      <color indexed="8"/>
      <name val="Times"/>
      <family val="0"/>
    </font>
    <font>
      <sz val="8"/>
      <color indexed="8"/>
      <name val="Times"/>
      <family val="0"/>
    </font>
    <font>
      <sz val="8"/>
      <color indexed="8"/>
      <name val="Sherwood"/>
      <family val="0"/>
    </font>
    <font>
      <sz val="10"/>
      <name val="Sherwood"/>
      <family val="0"/>
    </font>
    <font>
      <sz val="7"/>
      <color indexed="8"/>
      <name val="Times"/>
      <family val="0"/>
    </font>
    <font>
      <sz val="7"/>
      <color indexed="8"/>
      <name val="American Uncial Regular"/>
      <family val="0"/>
    </font>
    <font>
      <sz val="7"/>
      <color indexed="8"/>
      <name val="Palatino"/>
      <family val="0"/>
    </font>
    <font>
      <sz val="9"/>
      <color indexed="8"/>
      <name val="Times"/>
      <family val="0"/>
    </font>
    <font>
      <u val="single"/>
      <sz val="15"/>
      <color indexed="12"/>
      <name val="Times"/>
      <family val="0"/>
    </font>
    <font>
      <u val="single"/>
      <sz val="15"/>
      <color indexed="36"/>
      <name val="Times"/>
      <family val="0"/>
    </font>
    <font>
      <sz val="10"/>
      <color indexed="8"/>
      <name val="Sherwood"/>
      <family val="0"/>
    </font>
    <font>
      <sz val="12"/>
      <color indexed="8"/>
      <name val="Sherwood"/>
      <family val="0"/>
    </font>
    <font>
      <sz val="9"/>
      <color indexed="10"/>
      <name val="Times"/>
      <family val="0"/>
    </font>
    <font>
      <sz val="11"/>
      <color indexed="8"/>
      <name val="Sherwood"/>
      <family val="0"/>
    </font>
    <font>
      <sz val="11"/>
      <name val="Sherwood"/>
      <family val="0"/>
    </font>
    <font>
      <sz val="9"/>
      <color indexed="8"/>
      <name val="American Uncial Regular"/>
      <family val="0"/>
    </font>
    <font>
      <sz val="9"/>
      <name val="Times"/>
      <family val="0"/>
    </font>
    <font>
      <sz val="10"/>
      <color indexed="8"/>
      <name val="American Uncial Regular"/>
      <family val="0"/>
    </font>
    <font>
      <b/>
      <sz val="9"/>
      <name val="Times"/>
      <family val="0"/>
    </font>
    <font>
      <b/>
      <sz val="9"/>
      <color indexed="8"/>
      <name val="Times"/>
      <family val="0"/>
    </font>
    <font>
      <sz val="8"/>
      <color indexed="8"/>
      <name val="Zapf Dingbats"/>
      <family val="0"/>
    </font>
    <font>
      <sz val="7"/>
      <color indexed="9"/>
      <name val="Times"/>
      <family val="0"/>
    </font>
    <font>
      <strike/>
      <sz val="9"/>
      <color indexed="8"/>
      <name val="Times"/>
      <family val="0"/>
    </font>
    <font>
      <sz val="9"/>
      <color indexed="8"/>
      <name val="Palatino"/>
      <family val="0"/>
    </font>
    <font>
      <i/>
      <sz val="9"/>
      <color indexed="8"/>
      <name val="Times"/>
      <family val="0"/>
    </font>
    <font>
      <b/>
      <sz val="7"/>
      <color indexed="8"/>
      <name val="Times"/>
      <family val="0"/>
    </font>
    <font>
      <sz val="7"/>
      <name val="Times"/>
      <family val="0"/>
    </font>
    <font>
      <sz val="7"/>
      <name val="Palatino"/>
      <family val="0"/>
    </font>
    <font>
      <sz val="10"/>
      <color indexed="9"/>
      <name val="Times"/>
      <family val="0"/>
    </font>
    <font>
      <sz val="12"/>
      <color indexed="8"/>
      <name val="Times"/>
      <family val="0"/>
    </font>
    <font>
      <sz val="12"/>
      <name val="Times"/>
      <family val="0"/>
    </font>
    <font>
      <b/>
      <sz val="12"/>
      <color indexed="8"/>
      <name val="Times"/>
      <family val="0"/>
    </font>
    <font>
      <sz val="12"/>
      <color indexed="10"/>
      <name val="Times"/>
      <family val="0"/>
    </font>
    <font>
      <i/>
      <sz val="12"/>
      <color indexed="8"/>
      <name val="Times"/>
      <family val="0"/>
    </font>
    <font>
      <sz val="7"/>
      <color indexed="8"/>
      <name val="Sherwood"/>
      <family val="0"/>
    </font>
    <font>
      <sz val="9"/>
      <color indexed="8"/>
      <name val="Sherwood"/>
      <family val="0"/>
    </font>
    <font>
      <sz val="10"/>
      <color indexed="10"/>
      <name val="Times"/>
      <family val="0"/>
    </font>
    <font>
      <b/>
      <sz val="9"/>
      <color indexed="10"/>
      <name val="Times"/>
      <family val="0"/>
    </font>
    <font>
      <sz val="6"/>
      <color indexed="8"/>
      <name val="Zapf Dingbats"/>
      <family val="0"/>
    </font>
    <font>
      <sz val="5"/>
      <color indexed="8"/>
      <name val="Palatino"/>
      <family val="0"/>
    </font>
    <font>
      <sz val="5"/>
      <color indexed="8"/>
      <name val="Times"/>
      <family val="0"/>
    </font>
    <font>
      <sz val="8"/>
      <color indexed="8"/>
      <name val="Palatino"/>
      <family val="0"/>
    </font>
    <font>
      <sz val="8"/>
      <color indexed="8"/>
      <name val="American Uncial Regular"/>
      <family val="0"/>
    </font>
    <font>
      <sz val="9"/>
      <color indexed="8"/>
      <name val="Zapf Dingbats"/>
      <family val="0"/>
    </font>
    <font>
      <sz val="10"/>
      <color indexed="8"/>
      <name val="Zapf Dingbats"/>
      <family val="0"/>
    </font>
    <font>
      <sz val="9"/>
      <name val="Zapf Dingbats"/>
      <family val="0"/>
    </font>
    <font>
      <b/>
      <sz val="8"/>
      <color indexed="8"/>
      <name val="Times"/>
      <family val="0"/>
    </font>
    <font>
      <sz val="8"/>
      <color indexed="10"/>
      <name val="Times"/>
      <family val="0"/>
    </font>
    <font>
      <sz val="11"/>
      <name val="Times"/>
      <family val="0"/>
    </font>
    <font>
      <sz val="18"/>
      <color indexed="8"/>
      <name val="Cry Uncial"/>
      <family val="0"/>
    </font>
    <font>
      <sz val="10"/>
      <name val="Cry Uncial"/>
      <family val="0"/>
    </font>
    <font>
      <sz val="20"/>
      <name val="Cry Uncial"/>
      <family val="0"/>
    </font>
    <font>
      <sz val="10"/>
      <color indexed="8"/>
      <name val="Cry Uncial"/>
      <family val="0"/>
    </font>
    <font>
      <sz val="9"/>
      <color indexed="8"/>
      <name val="Cry Uncial"/>
      <family val="0"/>
    </font>
    <font>
      <sz val="7"/>
      <color indexed="8"/>
      <name val="Cry Uncial"/>
      <family val="0"/>
    </font>
    <font>
      <sz val="7"/>
      <color indexed="9"/>
      <name val="Cry Uncial"/>
      <family val="0"/>
    </font>
    <font>
      <sz val="9"/>
      <name val="Cry Uncial"/>
      <family val="0"/>
    </font>
    <font>
      <sz val="12"/>
      <name val="Cry Uncial"/>
      <family val="0"/>
    </font>
    <font>
      <sz val="12"/>
      <name val="Zapf Dingbats"/>
      <family val="0"/>
    </font>
    <font>
      <b/>
      <sz val="10"/>
      <color indexed="8"/>
      <name val="Times"/>
      <family val="0"/>
    </font>
    <font>
      <sz val="24"/>
      <color indexed="8"/>
      <name val="Cry Uncial"/>
      <family val="0"/>
    </font>
    <font>
      <sz val="18"/>
      <name val="Cry Uncial"/>
      <family val="0"/>
    </font>
    <font>
      <sz val="10"/>
      <color indexed="8"/>
      <name val="Palatino"/>
      <family val="0"/>
    </font>
    <font>
      <sz val="10"/>
      <color indexed="8"/>
      <name val="American-Uncial-Normal Regular"/>
      <family val="0"/>
    </font>
    <font>
      <strike/>
      <sz val="10"/>
      <color indexed="8"/>
      <name val="Times"/>
      <family val="0"/>
    </font>
    <font>
      <sz val="11"/>
      <name val="Cry Uncial"/>
      <family val="0"/>
    </font>
    <font>
      <b/>
      <sz val="8"/>
      <color indexed="9"/>
      <name val="Times"/>
      <family val="0"/>
    </font>
    <font>
      <b/>
      <sz val="10"/>
      <color indexed="8"/>
      <name val="Cry Uncial"/>
      <family val="0"/>
    </font>
    <font>
      <b/>
      <sz val="10"/>
      <color indexed="8"/>
      <name val="Palatino"/>
      <family val="0"/>
    </font>
    <font>
      <sz val="11"/>
      <color indexed="8"/>
      <name val="Cry Uncial"/>
      <family val="0"/>
    </font>
    <font>
      <i/>
      <sz val="10"/>
      <color indexed="8"/>
      <name val="Times"/>
      <family val="0"/>
    </font>
    <font>
      <i/>
      <sz val="10"/>
      <color indexed="8"/>
      <name val="Palatino"/>
      <family val="0"/>
    </font>
    <font>
      <sz val="14"/>
      <color indexed="8"/>
      <name val="Cry Uncial"/>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2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color indexed="8"/>
      </right>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color indexed="8"/>
      </right>
      <top style="medium"/>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color indexed="8"/>
      </left>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391">
    <xf numFmtId="0" fontId="0" fillId="0" borderId="0" xfId="0" applyAlignment="1">
      <alignment/>
    </xf>
    <xf numFmtId="1" fontId="6" fillId="2" borderId="1" xfId="0" applyNumberFormat="1" applyFont="1" applyFill="1" applyBorder="1" applyAlignment="1">
      <alignment horizontal="center" vertical="center"/>
    </xf>
    <xf numFmtId="1" fontId="6" fillId="0" borderId="1" xfId="0" applyNumberFormat="1" applyFont="1" applyBorder="1" applyAlignment="1">
      <alignment horizontal="center" vertical="center"/>
    </xf>
    <xf numFmtId="0" fontId="7" fillId="0" borderId="0" xfId="0" applyFont="1" applyAlignment="1">
      <alignment horizontal="center"/>
    </xf>
    <xf numFmtId="0" fontId="9" fillId="0" borderId="0" xfId="0" applyFont="1" applyAlignment="1">
      <alignment/>
    </xf>
    <xf numFmtId="0" fontId="10" fillId="0" borderId="0" xfId="0" applyFont="1" applyAlignment="1">
      <alignment/>
    </xf>
    <xf numFmtId="0" fontId="5" fillId="0" borderId="0" xfId="0" applyFont="1" applyAlignment="1">
      <alignment horizontal="center"/>
    </xf>
    <xf numFmtId="0" fontId="0" fillId="0" borderId="0" xfId="0" applyFont="1" applyAlignment="1">
      <alignment/>
    </xf>
    <xf numFmtId="0" fontId="0" fillId="0" borderId="0" xfId="0" applyFont="1" applyAlignment="1">
      <alignment horizontal="right"/>
    </xf>
    <xf numFmtId="0" fontId="5" fillId="0" borderId="0" xfId="0" applyFont="1" applyAlignment="1">
      <alignment horizontal="right"/>
    </xf>
    <xf numFmtId="0" fontId="16" fillId="0" borderId="0" xfId="0" applyFont="1" applyAlignment="1">
      <alignment/>
    </xf>
    <xf numFmtId="0" fontId="17" fillId="0" borderId="0" xfId="0" applyFont="1" applyAlignment="1">
      <alignment/>
    </xf>
    <xf numFmtId="0" fontId="17" fillId="0" borderId="0" xfId="0" applyFont="1" applyAlignment="1">
      <alignment horizontal="center"/>
    </xf>
    <xf numFmtId="0" fontId="17" fillId="0" borderId="0" xfId="0" applyFont="1" applyAlignment="1">
      <alignment horizontal="left"/>
    </xf>
    <xf numFmtId="0" fontId="18" fillId="0" borderId="0" xfId="0" applyFont="1" applyAlignment="1">
      <alignment/>
    </xf>
    <xf numFmtId="0" fontId="19" fillId="0" borderId="0" xfId="0" applyFont="1" applyAlignment="1">
      <alignment/>
    </xf>
    <xf numFmtId="0" fontId="21" fillId="0" borderId="0" xfId="0" applyFont="1" applyAlignment="1">
      <alignment/>
    </xf>
    <xf numFmtId="0" fontId="22" fillId="0" borderId="0" xfId="0" applyFont="1" applyAlignment="1">
      <alignment vertical="center"/>
    </xf>
    <xf numFmtId="0" fontId="20" fillId="0" borderId="0" xfId="0" applyFont="1" applyAlignment="1">
      <alignment vertical="center"/>
    </xf>
    <xf numFmtId="0" fontId="6"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9"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165" fontId="12" fillId="0" borderId="0" xfId="0" applyNumberFormat="1" applyFont="1" applyAlignment="1">
      <alignment horizontal="center" vertical="center"/>
    </xf>
    <xf numFmtId="0" fontId="25" fillId="0" borderId="0" xfId="0" applyFont="1" applyAlignment="1">
      <alignment vertical="center"/>
    </xf>
    <xf numFmtId="0" fontId="11" fillId="0" borderId="0" xfId="0" applyFont="1" applyAlignment="1">
      <alignment vertical="center"/>
    </xf>
    <xf numFmtId="0" fontId="26" fillId="0" borderId="0" xfId="0" applyFont="1" applyFill="1" applyAlignment="1">
      <alignment horizontal="center" vertical="center"/>
    </xf>
    <xf numFmtId="0" fontId="25"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right" vertical="center"/>
    </xf>
    <xf numFmtId="0" fontId="27" fillId="0" borderId="0" xfId="0" applyFont="1" applyAlignment="1">
      <alignment horizontal="center" vertical="center"/>
    </xf>
    <xf numFmtId="0" fontId="10" fillId="0" borderId="0" xfId="0" applyFont="1" applyAlignment="1">
      <alignment vertical="center"/>
    </xf>
    <xf numFmtId="0" fontId="28" fillId="0" borderId="0" xfId="0" applyFont="1" applyAlignment="1">
      <alignment horizontal="center" vertical="center"/>
    </xf>
    <xf numFmtId="165" fontId="28" fillId="0" borderId="0" xfId="0" applyNumberFormat="1" applyFont="1" applyAlignment="1">
      <alignment horizontal="center" vertical="center"/>
    </xf>
    <xf numFmtId="165" fontId="24" fillId="0" borderId="0" xfId="0" applyNumberFormat="1" applyFont="1" applyAlignment="1">
      <alignment horizontal="center" vertical="center"/>
    </xf>
    <xf numFmtId="0" fontId="11" fillId="0" borderId="0" xfId="0" applyFont="1" applyAlignment="1">
      <alignment horizontal="center" vertical="center"/>
    </xf>
    <xf numFmtId="0" fontId="0" fillId="0" borderId="0" xfId="0" applyAlignment="1">
      <alignment vertical="center"/>
    </xf>
    <xf numFmtId="0" fontId="15" fillId="0" borderId="0" xfId="0" applyFont="1" applyAlignment="1">
      <alignment vertical="center"/>
    </xf>
    <xf numFmtId="1" fontId="6" fillId="2" borderId="2" xfId="0" applyNumberFormat="1" applyFont="1" applyFill="1" applyBorder="1" applyAlignment="1">
      <alignment horizontal="center" vertical="center"/>
    </xf>
    <xf numFmtId="1" fontId="6" fillId="0" borderId="2" xfId="0" applyNumberFormat="1" applyFont="1" applyBorder="1" applyAlignment="1">
      <alignment horizontal="center" vertical="center"/>
    </xf>
    <xf numFmtId="1" fontId="6" fillId="2" borderId="3" xfId="0" applyNumberFormat="1" applyFont="1" applyFill="1" applyBorder="1" applyAlignment="1">
      <alignment horizontal="center" vertical="center"/>
    </xf>
    <xf numFmtId="1" fontId="6" fillId="0" borderId="3" xfId="0" applyNumberFormat="1" applyFont="1" applyBorder="1" applyAlignment="1">
      <alignment horizontal="center" vertical="center"/>
    </xf>
    <xf numFmtId="0" fontId="28"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left" vertical="center"/>
    </xf>
    <xf numFmtId="0" fontId="12" fillId="0" borderId="0" xfId="0" applyFont="1" applyFill="1" applyAlignment="1">
      <alignment vertical="center"/>
    </xf>
    <xf numFmtId="0" fontId="24" fillId="0" borderId="0" xfId="0" applyFont="1" applyAlignment="1">
      <alignment horizontal="right" vertical="center"/>
    </xf>
    <xf numFmtId="0" fontId="29" fillId="0" borderId="0" xfId="0" applyFont="1" applyAlignment="1">
      <alignment horizontal="right" vertical="center"/>
    </xf>
    <xf numFmtId="0" fontId="17" fillId="0" borderId="0" xfId="0" applyNumberFormat="1" applyFont="1" applyAlignment="1">
      <alignment horizontal="center" vertical="center"/>
    </xf>
    <xf numFmtId="0" fontId="17" fillId="0" borderId="0" xfId="0" applyFont="1" applyAlignment="1">
      <alignment vertical="center"/>
    </xf>
    <xf numFmtId="0" fontId="21" fillId="0" borderId="0" xfId="0" applyFont="1" applyAlignment="1">
      <alignment horizontal="center"/>
    </xf>
    <xf numFmtId="0" fontId="12" fillId="0" borderId="0" xfId="0" applyFont="1" applyAlignment="1">
      <alignment horizontal="center"/>
    </xf>
    <xf numFmtId="0" fontId="12" fillId="0" borderId="0" xfId="0" applyFont="1" applyFill="1" applyAlignment="1">
      <alignment horizontal="center"/>
    </xf>
    <xf numFmtId="0" fontId="21" fillId="0" borderId="0" xfId="0" applyFont="1" applyAlignment="1">
      <alignment/>
    </xf>
    <xf numFmtId="0" fontId="12" fillId="0" borderId="0" xfId="0" applyFont="1" applyAlignment="1">
      <alignment/>
    </xf>
    <xf numFmtId="0" fontId="12" fillId="0" borderId="0" xfId="0" applyFont="1" applyFill="1" applyAlignment="1">
      <alignment/>
    </xf>
    <xf numFmtId="0" fontId="12" fillId="0" borderId="0" xfId="0" applyFont="1" applyFill="1" applyAlignment="1">
      <alignment horizontal="left"/>
    </xf>
    <xf numFmtId="165" fontId="12" fillId="0" borderId="0" xfId="0" applyNumberFormat="1" applyFont="1" applyFill="1" applyAlignment="1">
      <alignment horizontal="right"/>
    </xf>
    <xf numFmtId="0" fontId="12" fillId="0" borderId="0" xfId="0" applyFont="1" applyFill="1" applyAlignment="1">
      <alignment horizontal="right"/>
    </xf>
    <xf numFmtId="0" fontId="12" fillId="0" borderId="0" xfId="0" applyFont="1" applyAlignment="1" quotePrefix="1">
      <alignment horizontal="center" vertical="center"/>
    </xf>
    <xf numFmtId="1" fontId="23" fillId="0" borderId="0" xfId="0" applyNumberFormat="1" applyFont="1" applyAlignment="1">
      <alignment horizontal="center" vertical="center"/>
    </xf>
    <xf numFmtId="0" fontId="31" fillId="0" borderId="0" xfId="0" applyFont="1" applyFill="1" applyAlignment="1">
      <alignment horizontal="center" vertical="center"/>
    </xf>
    <xf numFmtId="0" fontId="0" fillId="0" borderId="0" xfId="0" applyFont="1" applyAlignment="1">
      <alignment/>
    </xf>
    <xf numFmtId="0" fontId="32" fillId="0" borderId="0" xfId="0" applyFont="1" applyAlignment="1">
      <alignment vertical="center"/>
    </xf>
    <xf numFmtId="0" fontId="33" fillId="0" borderId="0" xfId="0" applyFont="1" applyAlignment="1">
      <alignment/>
    </xf>
    <xf numFmtId="0" fontId="31" fillId="0" borderId="0" xfId="0" applyFont="1" applyAlignment="1">
      <alignment vertical="center"/>
    </xf>
    <xf numFmtId="0" fontId="31" fillId="0" borderId="0" xfId="0" applyFont="1" applyAlignment="1">
      <alignment horizontal="center" vertical="center"/>
    </xf>
    <xf numFmtId="0" fontId="21" fillId="0" borderId="0" xfId="0" applyFont="1" applyAlignment="1">
      <alignment vertical="center"/>
    </xf>
    <xf numFmtId="165" fontId="21" fillId="0" borderId="0" xfId="0" applyNumberFormat="1" applyFont="1" applyAlignment="1">
      <alignment horizontal="center" vertical="center"/>
    </xf>
    <xf numFmtId="0" fontId="21" fillId="0" borderId="0" xfId="0" applyFont="1" applyAlignment="1">
      <alignment horizontal="left" vertical="center"/>
    </xf>
    <xf numFmtId="0" fontId="21" fillId="0" borderId="0" xfId="0" applyFont="1" applyAlignment="1">
      <alignment horizontal="center" vertical="center"/>
    </xf>
    <xf numFmtId="0" fontId="34" fillId="0" borderId="0" xfId="0" applyFont="1" applyAlignment="1">
      <alignment/>
    </xf>
    <xf numFmtId="0" fontId="35" fillId="0" borderId="0" xfId="0" applyFont="1" applyAlignment="1">
      <alignment/>
    </xf>
    <xf numFmtId="0" fontId="9" fillId="0" borderId="0" xfId="0" applyFont="1" applyFill="1" applyAlignment="1">
      <alignment vertical="center"/>
    </xf>
    <xf numFmtId="0" fontId="11" fillId="0" borderId="0" xfId="0" applyFont="1" applyFill="1" applyAlignment="1">
      <alignment vertical="center"/>
    </xf>
    <xf numFmtId="0" fontId="9" fillId="0" borderId="0" xfId="0" applyFont="1" applyFill="1" applyAlignment="1">
      <alignment horizontal="left" vertical="center"/>
    </xf>
    <xf numFmtId="0" fontId="39" fillId="0" borderId="0" xfId="0" applyFont="1" applyAlignment="1">
      <alignment vertical="center"/>
    </xf>
    <xf numFmtId="0" fontId="41" fillId="0" borderId="0" xfId="0" applyFont="1" applyAlignment="1">
      <alignment/>
    </xf>
    <xf numFmtId="0" fontId="17" fillId="0" borderId="0" xfId="0" applyFont="1" applyAlignment="1">
      <alignment horizontal="center" vertical="center"/>
    </xf>
    <xf numFmtId="0" fontId="42" fillId="0" borderId="0" xfId="0" applyFont="1" applyAlignment="1">
      <alignment/>
    </xf>
    <xf numFmtId="0" fontId="41" fillId="0" borderId="0" xfId="0" applyFont="1" applyAlignment="1">
      <alignment horizontal="center"/>
    </xf>
    <xf numFmtId="0" fontId="0" fillId="0" borderId="0" xfId="0" applyAlignment="1">
      <alignment/>
    </xf>
    <xf numFmtId="0" fontId="0" fillId="0" borderId="0" xfId="0" applyAlignment="1">
      <alignment horizontal="left"/>
    </xf>
    <xf numFmtId="0" fontId="0" fillId="0" borderId="0" xfId="0" applyAlignment="1">
      <alignment horizontal="center"/>
    </xf>
    <xf numFmtId="0" fontId="34" fillId="0" borderId="0" xfId="0" applyFont="1" applyAlignment="1">
      <alignment wrapText="1"/>
    </xf>
    <xf numFmtId="0" fontId="35" fillId="0" borderId="0" xfId="0" applyFont="1" applyAlignment="1">
      <alignment wrapText="1"/>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right"/>
    </xf>
    <xf numFmtId="0" fontId="21" fillId="0" borderId="0" xfId="0" applyNumberFormat="1" applyFont="1" applyAlignment="1">
      <alignment horizontal="center" vertical="center"/>
    </xf>
    <xf numFmtId="0" fontId="0" fillId="0" borderId="0" xfId="0" applyNumberFormat="1" applyFont="1" applyAlignment="1">
      <alignment horizontal="center"/>
    </xf>
    <xf numFmtId="0" fontId="35" fillId="0" borderId="0" xfId="0" applyNumberFormat="1" applyFont="1" applyAlignment="1">
      <alignment vertical="center"/>
    </xf>
    <xf numFmtId="0" fontId="35" fillId="0" borderId="0" xfId="0" applyNumberFormat="1" applyFont="1" applyAlignment="1">
      <alignment horizontal="center" vertical="center"/>
    </xf>
    <xf numFmtId="0" fontId="21" fillId="0" borderId="0" xfId="0" applyFont="1" applyAlignment="1">
      <alignment horizontal="left"/>
    </xf>
    <xf numFmtId="0" fontId="0" fillId="0" borderId="0" xfId="0" applyFont="1" applyAlignment="1">
      <alignment horizontal="center"/>
    </xf>
    <xf numFmtId="0" fontId="18" fillId="0" borderId="0" xfId="0" applyFont="1" applyAlignment="1">
      <alignment vertical="center"/>
    </xf>
    <xf numFmtId="0" fontId="0" fillId="0" borderId="0" xfId="0" applyAlignment="1">
      <alignment horizontal="right"/>
    </xf>
    <xf numFmtId="0" fontId="9" fillId="0" borderId="0" xfId="0" applyFont="1" applyAlignment="1">
      <alignment horizontal="right"/>
    </xf>
    <xf numFmtId="0" fontId="6" fillId="0" borderId="0" xfId="0" applyFont="1" applyAlignment="1">
      <alignment/>
    </xf>
    <xf numFmtId="0" fontId="9" fillId="0" borderId="0" xfId="0" applyFont="1" applyAlignment="1">
      <alignment horizontal="left"/>
    </xf>
    <xf numFmtId="0" fontId="43" fillId="0" borderId="0" xfId="0" applyFont="1" applyAlignment="1">
      <alignment/>
    </xf>
    <xf numFmtId="0" fontId="11" fillId="0" borderId="0" xfId="0" applyFont="1" applyAlignment="1">
      <alignment/>
    </xf>
    <xf numFmtId="0" fontId="44" fillId="0" borderId="0" xfId="0" applyFont="1" applyAlignment="1">
      <alignment/>
    </xf>
    <xf numFmtId="0" fontId="45" fillId="0" borderId="0" xfId="0" applyFont="1" applyAlignment="1">
      <alignment horizontal="right"/>
    </xf>
    <xf numFmtId="0" fontId="25" fillId="0" borderId="0" xfId="0" applyFont="1" applyAlignment="1">
      <alignment/>
    </xf>
    <xf numFmtId="0" fontId="46" fillId="0" borderId="0" xfId="0" applyFont="1" applyAlignment="1">
      <alignment/>
    </xf>
    <xf numFmtId="0" fontId="6" fillId="0" borderId="0" xfId="0" applyFont="1" applyAlignment="1">
      <alignment horizontal="right"/>
    </xf>
    <xf numFmtId="0" fontId="40" fillId="0" borderId="0" xfId="0" applyFont="1" applyAlignment="1">
      <alignment/>
    </xf>
    <xf numFmtId="0" fontId="17" fillId="0" borderId="0" xfId="0" applyFont="1" applyAlignment="1">
      <alignment horizontal="left" vertical="center"/>
    </xf>
    <xf numFmtId="0" fontId="47" fillId="0" borderId="0" xfId="0" applyFont="1" applyAlignment="1">
      <alignment/>
    </xf>
    <xf numFmtId="0" fontId="9" fillId="0" borderId="0" xfId="0" applyFont="1" applyAlignment="1" quotePrefix="1">
      <alignment/>
    </xf>
    <xf numFmtId="0" fontId="15" fillId="0" borderId="0" xfId="0" applyFont="1" applyAlignment="1">
      <alignment/>
    </xf>
    <xf numFmtId="0" fontId="12" fillId="0" borderId="0" xfId="0" applyFont="1" applyAlignment="1">
      <alignment/>
    </xf>
    <xf numFmtId="0" fontId="28" fillId="0" borderId="0" xfId="0" applyFont="1" applyAlignment="1">
      <alignment/>
    </xf>
    <xf numFmtId="0" fontId="48" fillId="0" borderId="0" xfId="0" applyFont="1" applyAlignment="1">
      <alignment horizontal="right"/>
    </xf>
    <xf numFmtId="0" fontId="12" fillId="0" borderId="0" xfId="0" applyFont="1" applyAlignment="1">
      <alignment horizontal="right"/>
    </xf>
    <xf numFmtId="0" fontId="50" fillId="0" borderId="0" xfId="0" applyFont="1" applyAlignment="1">
      <alignment horizontal="center"/>
    </xf>
    <xf numFmtId="0" fontId="48" fillId="0" borderId="0" xfId="0" applyFont="1" applyAlignment="1">
      <alignment horizontal="center"/>
    </xf>
    <xf numFmtId="0" fontId="12" fillId="0" borderId="0" xfId="0" applyFont="1" applyAlignment="1">
      <alignment horizontal="left"/>
    </xf>
    <xf numFmtId="0" fontId="51" fillId="0" borderId="0" xfId="0" applyFont="1" applyAlignment="1">
      <alignment horizontal="center" vertical="center"/>
    </xf>
    <xf numFmtId="0" fontId="51" fillId="2" borderId="0" xfId="0" applyFont="1" applyFill="1" applyAlignment="1" quotePrefix="1">
      <alignment horizontal="center" vertical="center"/>
    </xf>
    <xf numFmtId="0" fontId="6" fillId="2" borderId="0" xfId="0" applyFont="1" applyFill="1" applyAlignment="1">
      <alignment horizontal="center" vertical="center"/>
    </xf>
    <xf numFmtId="0" fontId="52" fillId="2" borderId="0" xfId="0" applyFont="1" applyFill="1" applyAlignment="1">
      <alignment horizontal="center" vertical="center"/>
    </xf>
    <xf numFmtId="0" fontId="51" fillId="2" borderId="0" xfId="0" applyFont="1" applyFill="1" applyAlignment="1">
      <alignment horizontal="center" vertical="center"/>
    </xf>
    <xf numFmtId="165" fontId="51" fillId="2" borderId="0" xfId="0" applyNumberFormat="1" applyFont="1" applyFill="1" applyAlignment="1">
      <alignment horizontal="center" vertical="center"/>
    </xf>
    <xf numFmtId="165" fontId="51" fillId="0" borderId="0" xfId="0" applyNumberFormat="1" applyFont="1" applyAlignment="1" quotePrefix="1">
      <alignment horizontal="center" vertical="center"/>
    </xf>
    <xf numFmtId="165" fontId="51" fillId="2" borderId="0" xfId="0" applyNumberFormat="1" applyFont="1" applyFill="1" applyAlignment="1" quotePrefix="1">
      <alignment horizontal="center" vertical="center"/>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7" fillId="0" borderId="0" xfId="0" applyFont="1" applyAlignment="1">
      <alignment horizontal="center"/>
    </xf>
    <xf numFmtId="0" fontId="57" fillId="0" borderId="0" xfId="0" applyFont="1" applyAlignment="1">
      <alignment horizontal="right"/>
    </xf>
    <xf numFmtId="0" fontId="55" fillId="0" borderId="0" xfId="0" applyFont="1" applyAlignment="1">
      <alignment horizont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57" fillId="0" borderId="0" xfId="0" applyFont="1" applyFill="1" applyAlignment="1">
      <alignment vertical="center"/>
    </xf>
    <xf numFmtId="0" fontId="58" fillId="0" borderId="0" xfId="0" applyFont="1" applyFill="1" applyAlignment="1">
      <alignment vertical="center"/>
    </xf>
    <xf numFmtId="0" fontId="60" fillId="0" borderId="0" xfId="0" applyFont="1" applyAlignment="1">
      <alignment vertical="center"/>
    </xf>
    <xf numFmtId="0" fontId="58" fillId="0" borderId="0" xfId="0" applyFont="1" applyFill="1" applyAlignment="1">
      <alignment horizontal="center"/>
    </xf>
    <xf numFmtId="0" fontId="60" fillId="0" borderId="0" xfId="0" applyFont="1" applyFill="1" applyAlignment="1">
      <alignment vertical="center"/>
    </xf>
    <xf numFmtId="0" fontId="55" fillId="0" borderId="0" xfId="0" applyFont="1" applyAlignment="1">
      <alignment horizontal="center" vertical="center"/>
    </xf>
    <xf numFmtId="0" fontId="55" fillId="0" borderId="0" xfId="0" applyFont="1" applyAlignment="1">
      <alignment horizontal="left"/>
    </xf>
    <xf numFmtId="0" fontId="57" fillId="0" borderId="0" xfId="0" applyFont="1" applyAlignment="1">
      <alignment/>
    </xf>
    <xf numFmtId="0" fontId="57" fillId="3" borderId="0" xfId="0" applyFont="1" applyFill="1" applyBorder="1" applyAlignment="1">
      <alignment horizontal="center" vertical="center"/>
    </xf>
    <xf numFmtId="165" fontId="55" fillId="0" borderId="0" xfId="0" applyNumberFormat="1" applyFont="1" applyAlignment="1">
      <alignment/>
    </xf>
    <xf numFmtId="0" fontId="57" fillId="0" borderId="0" xfId="0" applyFont="1" applyAlignment="1">
      <alignment horizontal="left"/>
    </xf>
    <xf numFmtId="0" fontId="57" fillId="0" borderId="0" xfId="0" applyFont="1" applyAlignment="1">
      <alignment/>
    </xf>
    <xf numFmtId="0" fontId="55" fillId="0" borderId="0" xfId="0" applyFont="1" applyAlignment="1">
      <alignment horizontal="right"/>
    </xf>
    <xf numFmtId="0" fontId="55" fillId="0" borderId="0" xfId="0" applyFont="1" applyAlignment="1">
      <alignment horizontal="left" vertical="center"/>
    </xf>
    <xf numFmtId="0" fontId="57" fillId="0" borderId="0" xfId="0" applyFont="1" applyAlignment="1">
      <alignment horizontal="left" vertical="center"/>
    </xf>
    <xf numFmtId="0" fontId="61" fillId="0" borderId="0" xfId="0" applyFont="1" applyAlignment="1">
      <alignment horizontal="center" vertical="center"/>
    </xf>
    <xf numFmtId="1" fontId="57" fillId="0" borderId="0" xfId="0" applyNumberFormat="1" applyFont="1" applyAlignment="1">
      <alignment shrinkToFit="1"/>
    </xf>
    <xf numFmtId="1" fontId="57" fillId="0" borderId="0" xfId="0" applyNumberFormat="1" applyFont="1" applyAlignment="1">
      <alignment/>
    </xf>
    <xf numFmtId="0" fontId="58" fillId="0" borderId="0" xfId="0" applyFont="1" applyAlignment="1">
      <alignment horizontal="center"/>
    </xf>
    <xf numFmtId="0" fontId="59" fillId="0" borderId="0" xfId="0" applyFont="1" applyAlignment="1">
      <alignment/>
    </xf>
    <xf numFmtId="49" fontId="58" fillId="0" borderId="0" xfId="0" applyNumberFormat="1" applyFont="1" applyAlignment="1" quotePrefix="1">
      <alignment horizontal="center"/>
    </xf>
    <xf numFmtId="0" fontId="58" fillId="0" borderId="0" xfId="0" applyFont="1" applyAlignment="1" quotePrefix="1">
      <alignment horizontal="center"/>
    </xf>
    <xf numFmtId="0" fontId="57" fillId="0" borderId="0" xfId="0" applyFont="1" applyAlignment="1">
      <alignment horizontal="center" vertical="center"/>
    </xf>
    <xf numFmtId="0" fontId="62" fillId="0" borderId="0" xfId="0" applyFont="1" applyAlignment="1">
      <alignment/>
    </xf>
    <xf numFmtId="0" fontId="62" fillId="0" borderId="0" xfId="0" applyFont="1" applyAlignment="1">
      <alignment horizontal="center"/>
    </xf>
    <xf numFmtId="0" fontId="55" fillId="0" borderId="0" xfId="0" applyFont="1" applyAlignment="1">
      <alignment/>
    </xf>
    <xf numFmtId="0" fontId="65" fillId="0" borderId="0" xfId="0" applyFont="1" applyAlignment="1">
      <alignment/>
    </xf>
    <xf numFmtId="0" fontId="64" fillId="0" borderId="0" xfId="0" applyFont="1" applyFill="1" applyAlignment="1">
      <alignment horizontal="left" vertical="center"/>
    </xf>
    <xf numFmtId="0" fontId="24" fillId="0" borderId="0" xfId="0" applyFont="1" applyFill="1" applyAlignment="1">
      <alignment horizontal="right"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1" fillId="0" borderId="0" xfId="0" applyFont="1" applyFill="1" applyAlignment="1">
      <alignment horizontal="right" vertical="center"/>
    </xf>
    <xf numFmtId="0" fontId="12" fillId="0" borderId="0" xfId="0" applyNumberFormat="1" applyFont="1" applyFill="1" applyAlignment="1">
      <alignment horizontal="center" vertical="center"/>
    </xf>
    <xf numFmtId="0" fontId="5" fillId="0" borderId="0" xfId="0" applyFont="1" applyFill="1" applyAlignment="1" quotePrefix="1">
      <alignment horizontal="center" vertical="center"/>
    </xf>
    <xf numFmtId="0" fontId="0" fillId="0" borderId="0" xfId="0" applyAlignment="1">
      <alignment horizontal="center" vertical="center"/>
    </xf>
    <xf numFmtId="0" fontId="64" fillId="0" borderId="0" xfId="0" applyFont="1" applyAlignment="1" quotePrefix="1">
      <alignment horizontal="left" vertical="center"/>
    </xf>
    <xf numFmtId="0" fontId="5" fillId="0" borderId="0" xfId="0" applyFont="1" applyAlignment="1" quotePrefix="1">
      <alignment horizontal="center" vertical="center"/>
    </xf>
    <xf numFmtId="0" fontId="1" fillId="2" borderId="0" xfId="0" applyFont="1" applyFill="1" applyAlignment="1">
      <alignment horizontal="right" vertical="center"/>
    </xf>
    <xf numFmtId="0" fontId="64" fillId="2" borderId="0" xfId="0" applyFont="1" applyFill="1" applyAlignment="1">
      <alignment horizontal="left" vertical="center"/>
    </xf>
    <xf numFmtId="0" fontId="5" fillId="2" borderId="0" xfId="0" applyFont="1" applyFill="1" applyAlignment="1">
      <alignment horizontal="center" vertical="center"/>
    </xf>
    <xf numFmtId="0" fontId="12" fillId="2" borderId="0" xfId="0" applyNumberFormat="1" applyFont="1" applyFill="1" applyAlignment="1">
      <alignment horizontal="center" vertical="center"/>
    </xf>
    <xf numFmtId="0" fontId="24" fillId="2" borderId="0" xfId="0" applyFont="1" applyFill="1" applyAlignment="1">
      <alignment horizontal="right" vertical="center"/>
    </xf>
    <xf numFmtId="0" fontId="5" fillId="2" borderId="0" xfId="0" applyFont="1" applyFill="1" applyAlignment="1" quotePrefix="1">
      <alignment horizontal="center" vertical="center"/>
    </xf>
    <xf numFmtId="0" fontId="0" fillId="0" borderId="0" xfId="0" applyFont="1" applyAlignment="1">
      <alignment horizontal="left" vertical="center"/>
    </xf>
    <xf numFmtId="0" fontId="0" fillId="0" borderId="0" xfId="0" applyFont="1" applyAlignment="1">
      <alignment horizontal="left" vertical="center"/>
    </xf>
    <xf numFmtId="165" fontId="0" fillId="0" borderId="0" xfId="0" applyNumberFormat="1" applyFont="1" applyAlignment="1">
      <alignment horizontal="left" vertical="center"/>
    </xf>
    <xf numFmtId="0" fontId="0" fillId="0" borderId="0" xfId="0" applyAlignment="1">
      <alignment horizontal="left" vertical="center"/>
    </xf>
    <xf numFmtId="0" fontId="55" fillId="0" borderId="0" xfId="0" applyNumberFormat="1" applyFont="1" applyAlignment="1">
      <alignment horizontal="center"/>
    </xf>
    <xf numFmtId="0" fontId="50" fillId="0" borderId="0" xfId="0" applyFont="1" applyAlignment="1">
      <alignment horizontal="right" vertical="center"/>
    </xf>
    <xf numFmtId="0" fontId="50" fillId="0" borderId="0" xfId="0" applyFont="1" applyFill="1" applyAlignment="1">
      <alignment horizontal="right" vertical="center"/>
    </xf>
    <xf numFmtId="0" fontId="55" fillId="0" borderId="0" xfId="0" applyFont="1" applyFill="1" applyAlignment="1">
      <alignment horizontal="left" vertical="center"/>
    </xf>
    <xf numFmtId="0" fontId="55" fillId="0" borderId="0" xfId="0" applyFont="1" applyAlignment="1">
      <alignment vertical="center"/>
    </xf>
    <xf numFmtId="0" fontId="0" fillId="0" borderId="0" xfId="0" applyFont="1" applyAlignment="1">
      <alignment horizontal="center" vertical="center"/>
    </xf>
    <xf numFmtId="0" fontId="55" fillId="0" borderId="0" xfId="0" applyFont="1" applyFill="1" applyAlignment="1">
      <alignment horizontal="center" vertical="center"/>
    </xf>
    <xf numFmtId="0" fontId="5" fillId="0" borderId="0" xfId="0" applyFont="1" applyAlignment="1">
      <alignment vertical="center"/>
    </xf>
    <xf numFmtId="0" fontId="8" fillId="0" borderId="0" xfId="0" applyFont="1" applyFill="1" applyAlignment="1">
      <alignment horizontal="left" vertical="center"/>
    </xf>
    <xf numFmtId="0" fontId="0" fillId="0" borderId="0" xfId="0" applyFill="1" applyAlignment="1">
      <alignment/>
    </xf>
    <xf numFmtId="0" fontId="30" fillId="0" borderId="0" xfId="0" applyFont="1" applyFill="1" applyAlignment="1">
      <alignment/>
    </xf>
    <xf numFmtId="0" fontId="30" fillId="0" borderId="0" xfId="0" applyFont="1" applyFill="1" applyAlignment="1">
      <alignment horizontal="center"/>
    </xf>
    <xf numFmtId="0" fontId="9" fillId="0" borderId="0" xfId="0" applyFont="1" applyFill="1" applyAlignment="1">
      <alignment/>
    </xf>
    <xf numFmtId="49" fontId="9" fillId="0" borderId="0" xfId="0" applyNumberFormat="1" applyFont="1" applyFill="1" applyAlignment="1">
      <alignment horizontal="center"/>
    </xf>
    <xf numFmtId="0" fontId="9" fillId="0" borderId="0" xfId="0" applyFont="1" applyFill="1" applyAlignment="1">
      <alignment horizontal="left"/>
    </xf>
    <xf numFmtId="0" fontId="0" fillId="0" borderId="0" xfId="0" applyFont="1" applyAlignment="1">
      <alignment vertical="center"/>
    </xf>
    <xf numFmtId="0" fontId="5" fillId="2" borderId="0" xfId="0" applyFont="1" applyFill="1" applyAlignment="1">
      <alignment vertical="center"/>
    </xf>
    <xf numFmtId="0" fontId="0" fillId="2" borderId="0" xfId="0" applyFill="1" applyAlignment="1">
      <alignment vertical="center"/>
    </xf>
    <xf numFmtId="0" fontId="5" fillId="0" borderId="0" xfId="0" applyFont="1" applyFill="1" applyAlignment="1">
      <alignment vertical="center"/>
    </xf>
    <xf numFmtId="0" fontId="0" fillId="0" borderId="0" xfId="0" applyFont="1" applyAlignment="1">
      <alignment vertical="center"/>
    </xf>
    <xf numFmtId="0" fontId="12" fillId="0" borderId="0" xfId="0" applyFont="1" applyAlignment="1" quotePrefix="1">
      <alignment horizontal="righ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Alignment="1">
      <alignment horizontal="right" vertical="center"/>
    </xf>
    <xf numFmtId="1" fontId="57" fillId="0" borderId="0" xfId="0" applyNumberFormat="1" applyFont="1" applyAlignment="1">
      <alignment vertical="center" shrinkToFit="1"/>
    </xf>
    <xf numFmtId="0" fontId="42" fillId="0" borderId="0" xfId="0" applyFont="1" applyAlignment="1">
      <alignment vertical="center"/>
    </xf>
    <xf numFmtId="0" fontId="55"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0" xfId="0" applyFont="1" applyAlignme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left" vertical="center"/>
    </xf>
    <xf numFmtId="0" fontId="0" fillId="0" borderId="5" xfId="0" applyBorder="1" applyAlignment="1">
      <alignment vertical="center"/>
    </xf>
    <xf numFmtId="0" fontId="0" fillId="0" borderId="6" xfId="0" applyBorder="1" applyAlignment="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right" vertical="center"/>
    </xf>
    <xf numFmtId="0" fontId="0" fillId="0" borderId="7" xfId="0" applyBorder="1" applyAlignment="1">
      <alignment horizontal="righ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0" xfId="0" applyBorder="1" applyAlignment="1">
      <alignment horizontal="left" vertical="center"/>
    </xf>
    <xf numFmtId="0" fontId="0" fillId="0" borderId="17" xfId="0" applyBorder="1" applyAlignment="1">
      <alignment horizontal="left" vertical="center"/>
    </xf>
    <xf numFmtId="0" fontId="0" fillId="0" borderId="17" xfId="0" applyBorder="1" applyAlignment="1">
      <alignment horizontal="right" vertical="center"/>
    </xf>
    <xf numFmtId="0" fontId="57" fillId="0" borderId="8" xfId="0" applyFont="1" applyBorder="1" applyAlignment="1">
      <alignment horizontal="left" vertical="center"/>
    </xf>
    <xf numFmtId="0" fontId="0" fillId="0" borderId="11" xfId="0" applyBorder="1" applyAlignment="1">
      <alignment horizontal="right" vertical="center"/>
    </xf>
    <xf numFmtId="0" fontId="55" fillId="0" borderId="5" xfId="0" applyFont="1" applyBorder="1" applyAlignment="1">
      <alignment vertical="center"/>
    </xf>
    <xf numFmtId="0" fontId="0" fillId="0" borderId="18" xfId="0" applyBorder="1" applyAlignment="1">
      <alignment horizontal="left" vertical="center"/>
    </xf>
    <xf numFmtId="0" fontId="0" fillId="0" borderId="8" xfId="0" applyBorder="1" applyAlignment="1">
      <alignment vertical="center"/>
    </xf>
    <xf numFmtId="0" fontId="21" fillId="0" borderId="6" xfId="0" applyFont="1" applyBorder="1" applyAlignment="1">
      <alignment horizontal="right" vertical="center"/>
    </xf>
    <xf numFmtId="0" fontId="55" fillId="0" borderId="18" xfId="0" applyFont="1" applyBorder="1" applyAlignment="1">
      <alignment horizontal="left" vertical="center"/>
    </xf>
    <xf numFmtId="0" fontId="0" fillId="0" borderId="5" xfId="0" applyBorder="1" applyAlignment="1">
      <alignment horizontal="left" vertical="center"/>
    </xf>
    <xf numFmtId="0" fontId="5" fillId="0" borderId="0" xfId="0" applyFont="1" applyAlignment="1">
      <alignment horizontal="left" vertical="center"/>
    </xf>
    <xf numFmtId="0" fontId="5" fillId="0" borderId="8" xfId="0" applyFont="1" applyBorder="1" applyAlignment="1">
      <alignment horizontal="left" vertical="center"/>
    </xf>
    <xf numFmtId="0" fontId="0" fillId="0" borderId="14" xfId="0" applyFont="1" applyBorder="1" applyAlignment="1">
      <alignment vertical="center"/>
    </xf>
    <xf numFmtId="0" fontId="0" fillId="0" borderId="14"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xf>
    <xf numFmtId="0" fontId="67" fillId="0" borderId="0" xfId="0" applyFont="1" applyAlignment="1">
      <alignment vertical="center"/>
    </xf>
    <xf numFmtId="0" fontId="68" fillId="0" borderId="0" xfId="0" applyFont="1" applyAlignment="1">
      <alignment vertical="center"/>
    </xf>
    <xf numFmtId="0" fontId="68" fillId="0" borderId="0" xfId="0" applyFont="1" applyAlignment="1">
      <alignment horizontal="center" vertical="center"/>
    </xf>
    <xf numFmtId="165" fontId="5" fillId="0" borderId="0" xfId="0" applyNumberFormat="1" applyFont="1" applyAlignment="1">
      <alignment horizontal="center" vertical="center"/>
    </xf>
    <xf numFmtId="0" fontId="0" fillId="0" borderId="0" xfId="0" applyFont="1" applyAlignment="1">
      <alignment horizontal="center" vertical="center"/>
    </xf>
    <xf numFmtId="0" fontId="49" fillId="0" borderId="0" xfId="0" applyFont="1" applyAlignment="1">
      <alignment vertical="center"/>
    </xf>
    <xf numFmtId="0" fontId="5" fillId="0" borderId="0" xfId="0" applyFont="1" applyAlignment="1">
      <alignment horizontal="right" vertical="center"/>
    </xf>
    <xf numFmtId="0" fontId="69" fillId="0" borderId="0" xfId="0" applyFont="1" applyAlignment="1">
      <alignment horizontal="center" vertical="center"/>
    </xf>
    <xf numFmtId="0" fontId="0" fillId="0" borderId="0" xfId="0" applyFont="1" applyAlignment="1">
      <alignment vertical="center"/>
    </xf>
    <xf numFmtId="0" fontId="67" fillId="0" borderId="0" xfId="0" applyFont="1" applyAlignment="1">
      <alignment horizontal="center" vertical="center"/>
    </xf>
    <xf numFmtId="0" fontId="0" fillId="0" borderId="0" xfId="0" applyFont="1" applyAlignment="1">
      <alignment/>
    </xf>
    <xf numFmtId="0" fontId="55"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0" xfId="0" applyBorder="1" applyAlignment="1">
      <alignment horizontal="right" vertical="center"/>
    </xf>
    <xf numFmtId="0" fontId="0" fillId="0" borderId="0" xfId="0" applyBorder="1" applyAlignment="1">
      <alignment vertical="center"/>
    </xf>
    <xf numFmtId="0" fontId="0" fillId="0" borderId="0" xfId="0" applyBorder="1" applyAlignment="1">
      <alignment horizontal="center" vertical="center"/>
    </xf>
    <xf numFmtId="0" fontId="55" fillId="0" borderId="0" xfId="0" applyFont="1" applyBorder="1" applyAlignment="1">
      <alignment horizontal="left" vertical="center"/>
    </xf>
    <xf numFmtId="0" fontId="67"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7" fillId="0" borderId="0" xfId="0" applyFont="1" applyBorder="1" applyAlignment="1">
      <alignment vertical="center"/>
    </xf>
    <xf numFmtId="0" fontId="55" fillId="0" borderId="0" xfId="0" applyFont="1" applyBorder="1" applyAlignment="1">
      <alignment horizontal="center" vertical="center"/>
    </xf>
    <xf numFmtId="0" fontId="70" fillId="0" borderId="0" xfId="0" applyFont="1" applyBorder="1" applyAlignment="1">
      <alignment horizontal="center" vertical="center"/>
    </xf>
    <xf numFmtId="0" fontId="61" fillId="0" borderId="0" xfId="0" applyFont="1" applyBorder="1" applyAlignment="1">
      <alignment horizontal="center" vertical="center"/>
    </xf>
    <xf numFmtId="0" fontId="0" fillId="0" borderId="7" xfId="0" applyFont="1" applyBorder="1" applyAlignment="1">
      <alignment vertical="center"/>
    </xf>
    <xf numFmtId="0" fontId="0" fillId="0" borderId="7" xfId="0" applyBorder="1" applyAlignment="1">
      <alignment horizontal="left" vertical="center"/>
    </xf>
    <xf numFmtId="0" fontId="0" fillId="0" borderId="7" xfId="0" applyBorder="1" applyAlignment="1">
      <alignment vertical="center"/>
    </xf>
    <xf numFmtId="0" fontId="34" fillId="0" borderId="0" xfId="0" applyFont="1" applyAlignment="1">
      <alignment horizontal="left"/>
    </xf>
    <xf numFmtId="0" fontId="0" fillId="0" borderId="0" xfId="0" applyAlignment="1">
      <alignment horizontal="left" wrapText="1"/>
    </xf>
    <xf numFmtId="49" fontId="9" fillId="0" borderId="0" xfId="0" applyNumberFormat="1" applyFont="1" applyFill="1" applyAlignment="1">
      <alignment horizontal="center" vertical="center"/>
    </xf>
    <xf numFmtId="0" fontId="57" fillId="0" borderId="0" xfId="0" applyFont="1" applyFill="1" applyAlignment="1">
      <alignment horizontal="center" vertical="center"/>
    </xf>
    <xf numFmtId="165" fontId="58" fillId="0" borderId="0" xfId="0" applyNumberFormat="1" applyFont="1" applyAlignment="1">
      <alignment horizontal="center" vertical="center"/>
    </xf>
    <xf numFmtId="165" fontId="58" fillId="0" borderId="0" xfId="0" applyNumberFormat="1" applyFont="1" applyAlignment="1" quotePrefix="1">
      <alignment horizontal="center" vertical="center"/>
    </xf>
    <xf numFmtId="1" fontId="71" fillId="4" borderId="19" xfId="0" applyNumberFormat="1" applyFont="1" applyFill="1" applyBorder="1" applyAlignment="1">
      <alignment horizontal="center" vertical="center"/>
    </xf>
    <xf numFmtId="1" fontId="71" fillId="4" borderId="20" xfId="0" applyNumberFormat="1" applyFont="1" applyFill="1" applyBorder="1" applyAlignment="1">
      <alignment horizontal="center" vertical="center"/>
    </xf>
    <xf numFmtId="1" fontId="71" fillId="4" borderId="21" xfId="0" applyNumberFormat="1" applyFont="1" applyFill="1" applyBorder="1" applyAlignment="1">
      <alignment horizontal="center" vertical="center"/>
    </xf>
    <xf numFmtId="0" fontId="67" fillId="2" borderId="0" xfId="0" applyFont="1" applyFill="1" applyAlignment="1">
      <alignment vertical="center"/>
    </xf>
    <xf numFmtId="0" fontId="64" fillId="0" borderId="0" xfId="0" applyFont="1" applyAlignment="1">
      <alignment vertical="center"/>
    </xf>
    <xf numFmtId="0" fontId="64" fillId="0" borderId="0" xfId="0" applyFont="1" applyAlignment="1">
      <alignment horizontal="center" vertical="center"/>
    </xf>
    <xf numFmtId="0" fontId="64" fillId="2" borderId="0" xfId="0" applyFont="1" applyFill="1" applyAlignment="1">
      <alignment vertical="center"/>
    </xf>
    <xf numFmtId="0" fontId="5" fillId="2" borderId="0" xfId="0" applyFont="1" applyFill="1" applyAlignment="1" quotePrefix="1">
      <alignment vertical="center"/>
    </xf>
    <xf numFmtId="0" fontId="5" fillId="0" borderId="0" xfId="0" applyFont="1" applyAlignment="1" quotePrefix="1">
      <alignment vertical="center"/>
    </xf>
    <xf numFmtId="0" fontId="64" fillId="2" borderId="0" xfId="0" applyFont="1" applyFill="1" applyAlignment="1" quotePrefix="1">
      <alignment horizontal="center" vertical="center"/>
    </xf>
    <xf numFmtId="0" fontId="64" fillId="0" borderId="0" xfId="0" applyFont="1" applyAlignment="1" quotePrefix="1">
      <alignment horizontal="center" vertical="center"/>
    </xf>
    <xf numFmtId="165" fontId="5" fillId="2" borderId="0" xfId="0" applyNumberFormat="1" applyFont="1" applyFill="1" applyAlignment="1">
      <alignment horizontal="center" vertical="center"/>
    </xf>
    <xf numFmtId="0" fontId="72" fillId="0" borderId="0" xfId="0" applyFont="1" applyFill="1" applyAlignment="1">
      <alignment horizontal="center" vertical="center"/>
    </xf>
    <xf numFmtId="165" fontId="5" fillId="0" borderId="0" xfId="0" applyNumberFormat="1" applyFont="1" applyFill="1" applyAlignment="1">
      <alignment horizontal="center" vertical="center"/>
    </xf>
    <xf numFmtId="0" fontId="64" fillId="0" borderId="0" xfId="0" applyFont="1" applyAlignment="1">
      <alignment horizontal="left" vertical="center"/>
    </xf>
    <xf numFmtId="0" fontId="64" fillId="0" borderId="0" xfId="0" applyFont="1" applyAlignment="1">
      <alignment horizontal="right" vertical="center"/>
    </xf>
    <xf numFmtId="0" fontId="5" fillId="2" borderId="0" xfId="0" applyFont="1" applyFill="1" applyAlignment="1">
      <alignment horizontal="left" vertical="center"/>
    </xf>
    <xf numFmtId="0" fontId="5" fillId="2" borderId="0" xfId="0" applyFont="1" applyFill="1" applyAlignment="1" quotePrefix="1">
      <alignment horizontal="left" vertical="center"/>
    </xf>
    <xf numFmtId="0" fontId="5" fillId="0" borderId="0" xfId="0" applyFont="1" applyAlignment="1" quotePrefix="1">
      <alignment horizontal="left" vertical="center"/>
    </xf>
    <xf numFmtId="0" fontId="5" fillId="0" borderId="0" xfId="0" applyFont="1" applyFill="1" applyAlignment="1">
      <alignment horizontal="left" vertical="center"/>
    </xf>
    <xf numFmtId="16" fontId="5" fillId="2" borderId="0" xfId="0" applyNumberFormat="1" applyFont="1" applyFill="1" applyAlignment="1" quotePrefix="1">
      <alignment horizontal="center" vertical="center"/>
    </xf>
    <xf numFmtId="0" fontId="73" fillId="0" borderId="0" xfId="0" applyFont="1" applyAlignment="1">
      <alignment horizontal="center" vertical="center"/>
    </xf>
    <xf numFmtId="0" fontId="67" fillId="0" borderId="0" xfId="0" applyFont="1" applyFill="1" applyAlignment="1">
      <alignment vertical="center"/>
    </xf>
    <xf numFmtId="0" fontId="64" fillId="0" borderId="0" xfId="0" applyFont="1" applyFill="1" applyAlignment="1">
      <alignment horizontal="center" vertical="center"/>
    </xf>
    <xf numFmtId="0" fontId="57" fillId="2" borderId="0" xfId="0" applyFont="1" applyFill="1" applyAlignment="1">
      <alignment vertical="center"/>
    </xf>
    <xf numFmtId="0" fontId="57" fillId="2" borderId="0" xfId="0" applyFont="1" applyFill="1" applyAlignment="1">
      <alignment horizontal="right" vertical="center"/>
    </xf>
    <xf numFmtId="49" fontId="5" fillId="0" borderId="0" xfId="0" applyNumberFormat="1" applyFont="1" applyFill="1" applyAlignment="1">
      <alignment horizontal="center" vertical="center"/>
    </xf>
    <xf numFmtId="0" fontId="64" fillId="0" borderId="0" xfId="0" applyFont="1" applyFill="1" applyAlignment="1">
      <alignment horizontal="right" vertical="center"/>
    </xf>
    <xf numFmtId="0" fontId="74" fillId="0" borderId="0" xfId="0" applyFont="1" applyAlignment="1">
      <alignment horizontal="center" vertical="center"/>
    </xf>
    <xf numFmtId="0" fontId="0" fillId="2" borderId="0" xfId="0" applyFill="1" applyAlignment="1">
      <alignment horizontal="center" vertical="center"/>
    </xf>
    <xf numFmtId="0" fontId="0" fillId="0" borderId="0" xfId="0" applyFill="1" applyAlignment="1">
      <alignment vertical="center"/>
    </xf>
    <xf numFmtId="0" fontId="75" fillId="2" borderId="0" xfId="0" applyFont="1" applyFill="1" applyAlignment="1">
      <alignment vertical="center"/>
    </xf>
    <xf numFmtId="0" fontId="55" fillId="0" borderId="0" xfId="0" applyFont="1" applyFill="1" applyAlignment="1">
      <alignment vertical="center"/>
    </xf>
    <xf numFmtId="0" fontId="75" fillId="0" borderId="0" xfId="0" applyFont="1" applyAlignment="1">
      <alignment vertical="center"/>
    </xf>
    <xf numFmtId="0" fontId="0" fillId="2" borderId="0" xfId="0" applyFill="1" applyAlignment="1">
      <alignment horizontal="right" vertical="center"/>
    </xf>
    <xf numFmtId="0" fontId="57" fillId="0" borderId="0" xfId="0" applyFont="1" applyAlignment="1">
      <alignment horizontal="right" vertical="center"/>
    </xf>
    <xf numFmtId="0" fontId="55" fillId="2" borderId="0" xfId="0" applyFont="1" applyFill="1" applyAlignment="1">
      <alignment horizontal="right" vertical="center"/>
    </xf>
    <xf numFmtId="0" fontId="55" fillId="2" borderId="0" xfId="0" applyFont="1" applyFill="1" applyAlignment="1">
      <alignment vertical="center"/>
    </xf>
    <xf numFmtId="0" fontId="1" fillId="2" borderId="0" xfId="0" applyFont="1" applyFill="1" applyAlignment="1">
      <alignment vertical="center"/>
    </xf>
    <xf numFmtId="0" fontId="1" fillId="0" borderId="0" xfId="0" applyFont="1" applyAlignment="1">
      <alignment vertical="center"/>
    </xf>
    <xf numFmtId="0" fontId="53" fillId="0" borderId="0" xfId="0" applyFont="1" applyAlignment="1">
      <alignment vertical="center"/>
    </xf>
    <xf numFmtId="0" fontId="74" fillId="0" borderId="0" xfId="0" applyFont="1" applyAlignment="1">
      <alignment vertical="center"/>
    </xf>
    <xf numFmtId="0" fontId="5" fillId="0" borderId="0" xfId="0" applyFont="1" applyFill="1" applyAlignment="1">
      <alignment horizontal="right" vertical="center"/>
    </xf>
    <xf numFmtId="0" fontId="0" fillId="0" borderId="0" xfId="0" applyFont="1" applyFill="1" applyAlignment="1">
      <alignment vertical="center"/>
    </xf>
    <xf numFmtId="0" fontId="67" fillId="2" borderId="0" xfId="0" applyFont="1" applyFill="1" applyAlignment="1">
      <alignment horizontal="left" vertical="center"/>
    </xf>
    <xf numFmtId="0" fontId="67" fillId="0" borderId="0" xfId="0" applyFont="1" applyAlignment="1">
      <alignment horizontal="left" vertical="center"/>
    </xf>
    <xf numFmtId="0" fontId="0" fillId="0" borderId="0" xfId="0" applyAlignment="1" quotePrefix="1">
      <alignment vertical="center"/>
    </xf>
    <xf numFmtId="0" fontId="0" fillId="0" borderId="0" xfId="0" applyAlignment="1" quotePrefix="1">
      <alignment horizontal="left" vertical="center"/>
    </xf>
    <xf numFmtId="0" fontId="24" fillId="0" borderId="0" xfId="0" applyFont="1" applyAlignment="1">
      <alignment horizontal="center" vertical="center" shrinkToFit="1"/>
    </xf>
    <xf numFmtId="0" fontId="12" fillId="0" borderId="0" xfId="0" applyFont="1" applyAlignment="1">
      <alignment horizontal="center" vertical="center" shrinkToFit="1"/>
    </xf>
    <xf numFmtId="0" fontId="24" fillId="2" borderId="0" xfId="0" applyFont="1" applyFill="1" applyAlignment="1" quotePrefix="1">
      <alignment horizontal="center" vertical="center" shrinkToFit="1"/>
    </xf>
    <xf numFmtId="0" fontId="12" fillId="2" borderId="0" xfId="0" applyFont="1" applyFill="1" applyAlignment="1">
      <alignment horizontal="center" vertical="center" shrinkToFit="1"/>
    </xf>
    <xf numFmtId="0" fontId="17" fillId="2" borderId="0" xfId="0" applyFont="1" applyFill="1" applyAlignment="1">
      <alignment horizontal="center" vertical="center" shrinkToFit="1"/>
    </xf>
    <xf numFmtId="0" fontId="24" fillId="2" borderId="0" xfId="0" applyFont="1" applyFill="1" applyAlignment="1">
      <alignment horizontal="center" vertical="center" shrinkToFit="1"/>
    </xf>
    <xf numFmtId="165" fontId="24" fillId="2" borderId="0" xfId="0" applyNumberFormat="1" applyFont="1" applyFill="1" applyAlignment="1">
      <alignment horizontal="center" vertical="center" shrinkToFit="1"/>
    </xf>
    <xf numFmtId="165" fontId="24" fillId="0" borderId="0" xfId="0" applyNumberFormat="1" applyFont="1" applyAlignment="1" quotePrefix="1">
      <alignment horizontal="center" vertical="center" shrinkToFit="1"/>
    </xf>
    <xf numFmtId="165" fontId="24" fillId="2" borderId="0" xfId="0" applyNumberFormat="1" applyFont="1" applyFill="1" applyAlignment="1" quotePrefix="1">
      <alignment horizontal="center" vertical="center" shrinkToFit="1"/>
    </xf>
    <xf numFmtId="0" fontId="0" fillId="2" borderId="0" xfId="0" applyFill="1" applyAlignment="1">
      <alignment/>
    </xf>
    <xf numFmtId="0" fontId="70" fillId="0" borderId="0" xfId="0" applyFont="1" applyAlignment="1">
      <alignment vertical="center"/>
    </xf>
    <xf numFmtId="0" fontId="77" fillId="0" borderId="0" xfId="0" applyFont="1" applyAlignment="1">
      <alignment horizontal="center" vertical="center"/>
    </xf>
    <xf numFmtId="0" fontId="29" fillId="0" borderId="0" xfId="0" applyFont="1" applyAlignment="1">
      <alignment horizontal="left" vertical="center"/>
    </xf>
    <xf numFmtId="0" fontId="0" fillId="0" borderId="22" xfId="0" applyBorder="1" applyAlignment="1">
      <alignment horizontal="left" vertical="center"/>
    </xf>
    <xf numFmtId="165" fontId="0" fillId="0" borderId="0" xfId="0" applyNumberFormat="1" applyFont="1" applyFill="1" applyAlignment="1">
      <alignment horizontal="left" vertical="center"/>
    </xf>
    <xf numFmtId="0" fontId="0" fillId="0" borderId="0" xfId="0" applyFont="1" applyFill="1" applyAlignment="1">
      <alignment horizontal="left" vertical="center"/>
    </xf>
    <xf numFmtId="165" fontId="0" fillId="2" borderId="0" xfId="0" applyNumberFormat="1" applyFont="1" applyFill="1" applyAlignment="1">
      <alignment horizontal="left" vertical="center"/>
    </xf>
    <xf numFmtId="0" fontId="0" fillId="2" borderId="0" xfId="0" applyFont="1" applyFill="1" applyAlignment="1">
      <alignment horizontal="left" vertical="center"/>
    </xf>
    <xf numFmtId="165" fontId="0" fillId="0" borderId="0" xfId="0" applyNumberFormat="1" applyFont="1" applyAlignment="1">
      <alignment horizontal="left" vertical="center"/>
    </xf>
    <xf numFmtId="0" fontId="0" fillId="0" borderId="23" xfId="0" applyBorder="1" applyAlignment="1">
      <alignment vertical="center"/>
    </xf>
    <xf numFmtId="0" fontId="0" fillId="0" borderId="24" xfId="0" applyBorder="1" applyAlignment="1">
      <alignment vertical="center"/>
    </xf>
    <xf numFmtId="0" fontId="57" fillId="0" borderId="23" xfId="0" applyFont="1" applyBorder="1" applyAlignment="1">
      <alignment vertical="center"/>
    </xf>
    <xf numFmtId="165" fontId="5" fillId="2" borderId="0" xfId="0" applyNumberFormat="1" applyFont="1" applyFill="1" applyAlignment="1">
      <alignment horizontal="center" vertical="center" shrinkToFit="1"/>
    </xf>
    <xf numFmtId="165" fontId="5" fillId="0" borderId="0" xfId="0" applyNumberFormat="1" applyFont="1" applyFill="1" applyAlignment="1">
      <alignment horizontal="center" vertical="center" shrinkToFit="1"/>
    </xf>
    <xf numFmtId="165" fontId="5" fillId="0" borderId="0" xfId="0" applyNumberFormat="1" applyFont="1" applyAlignment="1">
      <alignment horizontal="center" vertical="center" shrinkToFit="1"/>
    </xf>
    <xf numFmtId="165" fontId="12" fillId="0" borderId="0" xfId="0" applyNumberFormat="1" applyFont="1" applyFill="1" applyAlignment="1">
      <alignment horizontal="center" vertical="center" shrinkToFit="1"/>
    </xf>
    <xf numFmtId="0" fontId="0" fillId="0" borderId="0" xfId="0" applyAlignment="1">
      <alignment shrinkToFit="1"/>
    </xf>
    <xf numFmtId="165" fontId="58" fillId="0" borderId="0" xfId="0" applyNumberFormat="1" applyFont="1" applyFill="1" applyAlignment="1">
      <alignment horizontal="center" vertical="center" shrinkToFit="1"/>
    </xf>
    <xf numFmtId="165" fontId="12" fillId="0" borderId="0" xfId="0" applyNumberFormat="1" applyFont="1" applyAlignment="1">
      <alignment horizontal="center" vertical="center" shrinkToFit="1"/>
    </xf>
    <xf numFmtId="0" fontId="57" fillId="0" borderId="0" xfId="0" applyFont="1" applyAlignment="1">
      <alignment horizontal="right"/>
    </xf>
    <xf numFmtId="0" fontId="0" fillId="0" borderId="0" xfId="0" applyFont="1" applyAlignment="1">
      <alignment/>
    </xf>
    <xf numFmtId="0" fontId="56" fillId="0" borderId="0" xfId="0" applyFont="1" applyAlignment="1">
      <alignment horizontal="center" vertical="center"/>
    </xf>
    <xf numFmtId="0" fontId="55" fillId="0" borderId="0" xfId="0" applyFont="1" applyAlignment="1">
      <alignment/>
    </xf>
    <xf numFmtId="0" fontId="57" fillId="0" borderId="0" xfId="0" applyFont="1" applyAlignment="1">
      <alignment horizontal="center"/>
    </xf>
    <xf numFmtId="0" fontId="55" fillId="0" borderId="0" xfId="0" applyFont="1" applyAlignment="1">
      <alignment horizontal="center"/>
    </xf>
    <xf numFmtId="0" fontId="5" fillId="0" borderId="0" xfId="0" applyFont="1" applyAlignment="1">
      <alignment horizontal="center"/>
    </xf>
    <xf numFmtId="0" fontId="0" fillId="0" borderId="0" xfId="0" applyAlignment="1">
      <alignment/>
    </xf>
    <xf numFmtId="164" fontId="55" fillId="0" borderId="0" xfId="0" applyNumberFormat="1" applyFont="1" applyAlignment="1">
      <alignment horizontal="left"/>
    </xf>
    <xf numFmtId="0" fontId="0" fillId="0" borderId="0" xfId="0" applyAlignment="1">
      <alignment horizontal="left"/>
    </xf>
    <xf numFmtId="1" fontId="57" fillId="0" borderId="0" xfId="0" applyNumberFormat="1" applyFont="1" applyAlignment="1">
      <alignment horizontal="left" vertical="center"/>
    </xf>
    <xf numFmtId="1" fontId="57" fillId="0" borderId="0" xfId="0" applyNumberFormat="1" applyFont="1" applyAlignment="1">
      <alignment horizontal="left"/>
    </xf>
    <xf numFmtId="165" fontId="55" fillId="0" borderId="0" xfId="0" applyNumberFormat="1" applyFont="1" applyAlignment="1">
      <alignment horizontal="center"/>
    </xf>
    <xf numFmtId="9" fontId="0" fillId="0" borderId="0" xfId="0" applyNumberFormat="1" applyAlignment="1">
      <alignment horizontal="center" vertical="center"/>
    </xf>
    <xf numFmtId="9" fontId="0" fillId="2" borderId="0" xfId="0" applyNumberFormat="1" applyFill="1" applyAlignment="1">
      <alignment horizontal="center" vertical="center"/>
    </xf>
    <xf numFmtId="0" fontId="57" fillId="0" borderId="0" xfId="0" applyFont="1" applyAlignment="1">
      <alignment horizontal="center" vertical="center"/>
    </xf>
    <xf numFmtId="0" fontId="0" fillId="0" borderId="0" xfId="0" applyAlignment="1">
      <alignment horizontal="center" vertical="center"/>
    </xf>
    <xf numFmtId="9" fontId="0" fillId="0" borderId="0" xfId="0" applyNumberFormat="1" applyFill="1" applyAlignment="1">
      <alignment horizontal="center" vertical="center"/>
    </xf>
    <xf numFmtId="0" fontId="66" fillId="0" borderId="0" xfId="0" applyFont="1" applyAlignment="1">
      <alignment horizontal="center" wrapText="1"/>
    </xf>
    <xf numFmtId="0" fontId="0" fillId="0" borderId="0" xfId="0" applyAlignment="1">
      <alignment horizontal="center"/>
    </xf>
    <xf numFmtId="164" fontId="57" fillId="0" borderId="0" xfId="0" applyNumberFormat="1" applyFont="1" applyAlignment="1">
      <alignment horizontal="left"/>
    </xf>
    <xf numFmtId="164" fontId="0" fillId="0" borderId="0" xfId="0" applyNumberFormat="1" applyAlignment="1">
      <alignment horizontal="left"/>
    </xf>
    <xf numFmtId="0" fontId="66" fillId="0" borderId="0" xfId="0" applyFont="1" applyAlignment="1">
      <alignment horizontal="center"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55" fillId="0" borderId="0" xfId="0" applyFont="1" applyAlignment="1">
      <alignment vertical="center"/>
    </xf>
    <xf numFmtId="0" fontId="5" fillId="0" borderId="0" xfId="0" applyFont="1" applyAlignment="1">
      <alignment horizontal="center" vertical="center"/>
    </xf>
    <xf numFmtId="0" fontId="0" fillId="0" borderId="0" xfId="0" applyAlignment="1">
      <alignment vertical="center"/>
    </xf>
    <xf numFmtId="0" fontId="54" fillId="0" borderId="0" xfId="0" applyFont="1" applyAlignment="1">
      <alignment horizontal="center" vertical="center" wrapText="1"/>
    </xf>
    <xf numFmtId="0" fontId="0" fillId="0" borderId="0" xfId="0"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8</xdr:row>
      <xdr:rowOff>19050</xdr:rowOff>
    </xdr:from>
    <xdr:to>
      <xdr:col>0</xdr:col>
      <xdr:colOff>2638425</xdr:colOff>
      <xdr:row>20</xdr:row>
      <xdr:rowOff>361950</xdr:rowOff>
    </xdr:to>
    <xdr:pic>
      <xdr:nvPicPr>
        <xdr:cNvPr id="1" name="Picture 2"/>
        <xdr:cNvPicPr preferRelativeResize="1">
          <a:picLocks noChangeAspect="1"/>
        </xdr:cNvPicPr>
      </xdr:nvPicPr>
      <xdr:blipFill>
        <a:blip r:embed="rId1"/>
        <a:stretch>
          <a:fillRect/>
        </a:stretch>
      </xdr:blipFill>
      <xdr:spPr>
        <a:xfrm>
          <a:off x="76200" y="1562100"/>
          <a:ext cx="2562225" cy="2819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8</xdr:col>
      <xdr:colOff>95250</xdr:colOff>
      <xdr:row>4</xdr:row>
      <xdr:rowOff>104775</xdr:rowOff>
    </xdr:to>
    <xdr:pic>
      <xdr:nvPicPr>
        <xdr:cNvPr id="1" name="Picture 7"/>
        <xdr:cNvPicPr preferRelativeResize="1">
          <a:picLocks noChangeAspect="1"/>
        </xdr:cNvPicPr>
      </xdr:nvPicPr>
      <xdr:blipFill>
        <a:blip r:embed="rId1"/>
        <a:stretch>
          <a:fillRect/>
        </a:stretch>
      </xdr:blipFill>
      <xdr:spPr>
        <a:xfrm>
          <a:off x="28575" y="9525"/>
          <a:ext cx="1895475" cy="628650"/>
        </a:xfrm>
        <a:prstGeom prst="rect">
          <a:avLst/>
        </a:prstGeom>
        <a:noFill/>
        <a:ln w="9525" cmpd="sng">
          <a:noFill/>
        </a:ln>
      </xdr:spPr>
    </xdr:pic>
    <xdr:clientData/>
  </xdr:twoCellAnchor>
  <xdr:twoCellAnchor editAs="oneCell">
    <xdr:from>
      <xdr:col>0</xdr:col>
      <xdr:colOff>104775</xdr:colOff>
      <xdr:row>4</xdr:row>
      <xdr:rowOff>76200</xdr:rowOff>
    </xdr:from>
    <xdr:to>
      <xdr:col>15</xdr:col>
      <xdr:colOff>171450</xdr:colOff>
      <xdr:row>8</xdr:row>
      <xdr:rowOff>95250</xdr:rowOff>
    </xdr:to>
    <xdr:pic>
      <xdr:nvPicPr>
        <xdr:cNvPr id="2" name="Picture 6"/>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04775" y="609600"/>
          <a:ext cx="3467100"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6</xdr:col>
      <xdr:colOff>180975</xdr:colOff>
      <xdr:row>4</xdr:row>
      <xdr:rowOff>104775</xdr:rowOff>
    </xdr:to>
    <xdr:pic>
      <xdr:nvPicPr>
        <xdr:cNvPr id="1" name="Picture 6"/>
        <xdr:cNvPicPr preferRelativeResize="1">
          <a:picLocks noChangeAspect="1"/>
        </xdr:cNvPicPr>
      </xdr:nvPicPr>
      <xdr:blipFill>
        <a:blip r:embed="rId1"/>
        <a:stretch>
          <a:fillRect/>
        </a:stretch>
      </xdr:blipFill>
      <xdr:spPr>
        <a:xfrm>
          <a:off x="28575" y="9525"/>
          <a:ext cx="1866900" cy="628650"/>
        </a:xfrm>
        <a:prstGeom prst="rect">
          <a:avLst/>
        </a:prstGeom>
        <a:noFill/>
        <a:ln w="9525" cmpd="sng">
          <a:noFill/>
        </a:ln>
      </xdr:spPr>
    </xdr:pic>
    <xdr:clientData/>
  </xdr:twoCellAnchor>
  <xdr:twoCellAnchor editAs="oneCell">
    <xdr:from>
      <xdr:col>1</xdr:col>
      <xdr:colOff>47625</xdr:colOff>
      <xdr:row>4</xdr:row>
      <xdr:rowOff>76200</xdr:rowOff>
    </xdr:from>
    <xdr:to>
      <xdr:col>13</xdr:col>
      <xdr:colOff>28575</xdr:colOff>
      <xdr:row>8</xdr:row>
      <xdr:rowOff>95250</xdr:rowOff>
    </xdr:to>
    <xdr:pic>
      <xdr:nvPicPr>
        <xdr:cNvPr id="2" name="Picture 7"/>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333375" y="609600"/>
          <a:ext cx="3409950"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6</xdr:col>
      <xdr:colOff>180975</xdr:colOff>
      <xdr:row>4</xdr:row>
      <xdr:rowOff>104775</xdr:rowOff>
    </xdr:to>
    <xdr:pic>
      <xdr:nvPicPr>
        <xdr:cNvPr id="1" name="Picture 3"/>
        <xdr:cNvPicPr preferRelativeResize="1">
          <a:picLocks noChangeAspect="1"/>
        </xdr:cNvPicPr>
      </xdr:nvPicPr>
      <xdr:blipFill>
        <a:blip r:embed="rId1"/>
        <a:stretch>
          <a:fillRect/>
        </a:stretch>
      </xdr:blipFill>
      <xdr:spPr>
        <a:xfrm>
          <a:off x="28575" y="9525"/>
          <a:ext cx="1866900" cy="628650"/>
        </a:xfrm>
        <a:prstGeom prst="rect">
          <a:avLst/>
        </a:prstGeom>
        <a:noFill/>
        <a:ln w="9525" cmpd="sng">
          <a:noFill/>
        </a:ln>
      </xdr:spPr>
    </xdr:pic>
    <xdr:clientData/>
  </xdr:twoCellAnchor>
  <xdr:twoCellAnchor editAs="oneCell">
    <xdr:from>
      <xdr:col>1</xdr:col>
      <xdr:colOff>47625</xdr:colOff>
      <xdr:row>4</xdr:row>
      <xdr:rowOff>76200</xdr:rowOff>
    </xdr:from>
    <xdr:to>
      <xdr:col>13</xdr:col>
      <xdr:colOff>28575</xdr:colOff>
      <xdr:row>8</xdr:row>
      <xdr:rowOff>95250</xdr:rowOff>
    </xdr:to>
    <xdr:pic>
      <xdr:nvPicPr>
        <xdr:cNvPr id="2" name="Picture 4"/>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333375" y="609600"/>
          <a:ext cx="340995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8</xdr:col>
      <xdr:colOff>95250</xdr:colOff>
      <xdr:row>4</xdr:row>
      <xdr:rowOff>104775</xdr:rowOff>
    </xdr:to>
    <xdr:pic>
      <xdr:nvPicPr>
        <xdr:cNvPr id="1" name="Shape 1"/>
        <xdr:cNvPicPr preferRelativeResize="1">
          <a:picLocks noChangeAspect="1"/>
        </xdr:cNvPicPr>
      </xdr:nvPicPr>
      <xdr:blipFill>
        <a:blip r:embed="rId1"/>
        <a:stretch>
          <a:fillRect/>
        </a:stretch>
      </xdr:blipFill>
      <xdr:spPr>
        <a:xfrm>
          <a:off x="28575" y="9525"/>
          <a:ext cx="1895475" cy="628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6</xdr:col>
      <xdr:colOff>180975</xdr:colOff>
      <xdr:row>4</xdr:row>
      <xdr:rowOff>104775</xdr:rowOff>
    </xdr:to>
    <xdr:pic>
      <xdr:nvPicPr>
        <xdr:cNvPr id="1" name="Picture 3"/>
        <xdr:cNvPicPr preferRelativeResize="1">
          <a:picLocks noChangeAspect="1"/>
        </xdr:cNvPicPr>
      </xdr:nvPicPr>
      <xdr:blipFill>
        <a:blip r:embed="rId1"/>
        <a:stretch>
          <a:fillRect/>
        </a:stretch>
      </xdr:blipFill>
      <xdr:spPr>
        <a:xfrm>
          <a:off x="28575" y="9525"/>
          <a:ext cx="1866900" cy="628650"/>
        </a:xfrm>
        <a:prstGeom prst="rect">
          <a:avLst/>
        </a:prstGeom>
        <a:noFill/>
        <a:ln w="9525" cmpd="sng">
          <a:noFill/>
        </a:ln>
      </xdr:spPr>
    </xdr:pic>
    <xdr:clientData/>
  </xdr:twoCellAnchor>
  <xdr:twoCellAnchor editAs="oneCell">
    <xdr:from>
      <xdr:col>1</xdr:col>
      <xdr:colOff>47625</xdr:colOff>
      <xdr:row>4</xdr:row>
      <xdr:rowOff>76200</xdr:rowOff>
    </xdr:from>
    <xdr:to>
      <xdr:col>13</xdr:col>
      <xdr:colOff>28575</xdr:colOff>
      <xdr:row>8</xdr:row>
      <xdr:rowOff>95250</xdr:rowOff>
    </xdr:to>
    <xdr:pic>
      <xdr:nvPicPr>
        <xdr:cNvPr id="2" name="Picture 4"/>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333375" y="609600"/>
          <a:ext cx="3409950" cy="552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8</xdr:col>
      <xdr:colOff>76200</xdr:colOff>
      <xdr:row>5</xdr:row>
      <xdr:rowOff>66675</xdr:rowOff>
    </xdr:to>
    <xdr:pic>
      <xdr:nvPicPr>
        <xdr:cNvPr id="1" name="Picture 3"/>
        <xdr:cNvPicPr preferRelativeResize="1">
          <a:picLocks noChangeAspect="1"/>
        </xdr:cNvPicPr>
      </xdr:nvPicPr>
      <xdr:blipFill>
        <a:blip r:embed="rId1"/>
        <a:stretch>
          <a:fillRect/>
        </a:stretch>
      </xdr:blipFill>
      <xdr:spPr>
        <a:xfrm>
          <a:off x="19050" y="9525"/>
          <a:ext cx="1885950" cy="676275"/>
        </a:xfrm>
        <a:prstGeom prst="rect">
          <a:avLst/>
        </a:prstGeom>
        <a:noFill/>
        <a:ln w="9525" cmpd="sng">
          <a:noFill/>
        </a:ln>
      </xdr:spPr>
    </xdr:pic>
    <xdr:clientData/>
  </xdr:twoCellAnchor>
  <xdr:twoCellAnchor editAs="oneCell">
    <xdr:from>
      <xdr:col>0</xdr:col>
      <xdr:colOff>19050</xdr:colOff>
      <xdr:row>0</xdr:row>
      <xdr:rowOff>9525</xdr:rowOff>
    </xdr:from>
    <xdr:to>
      <xdr:col>8</xdr:col>
      <xdr:colOff>76200</xdr:colOff>
      <xdr:row>5</xdr:row>
      <xdr:rowOff>66675</xdr:rowOff>
    </xdr:to>
    <xdr:pic>
      <xdr:nvPicPr>
        <xdr:cNvPr id="2" name="Shape 1"/>
        <xdr:cNvPicPr preferRelativeResize="1">
          <a:picLocks noChangeAspect="1"/>
        </xdr:cNvPicPr>
      </xdr:nvPicPr>
      <xdr:blipFill>
        <a:blip r:embed="rId1"/>
        <a:stretch>
          <a:fillRect/>
        </a:stretch>
      </xdr:blipFill>
      <xdr:spPr>
        <a:xfrm>
          <a:off x="19050" y="9525"/>
          <a:ext cx="18859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B34"/>
  <sheetViews>
    <sheetView showGridLines="0" tabSelected="1" workbookViewId="0" topLeftCell="A1">
      <selection activeCell="A1" sqref="A1"/>
    </sheetView>
  </sheetViews>
  <sheetFormatPr defaultColWidth="11.00390625" defaultRowHeight="12.75"/>
  <cols>
    <col min="1" max="1" width="36.00390625" style="0" customWidth="1"/>
    <col min="2" max="2" width="131.625" style="0" customWidth="1"/>
  </cols>
  <sheetData>
    <row r="1" s="133" customFormat="1" ht="25.5">
      <c r="A1" s="166" t="s">
        <v>416</v>
      </c>
    </row>
    <row r="2" s="76" customFormat="1" ht="12.75"/>
    <row r="3" s="76" customFormat="1" ht="19.5">
      <c r="A3" s="132" t="s">
        <v>417</v>
      </c>
    </row>
    <row r="4" spans="1:2" s="76" customFormat="1" ht="12.75">
      <c r="A4" s="277" t="s">
        <v>234</v>
      </c>
      <c r="B4" s="278"/>
    </row>
    <row r="5" spans="1:2" s="76" customFormat="1" ht="12.75">
      <c r="A5" s="277" t="s">
        <v>233</v>
      </c>
      <c r="B5" s="278"/>
    </row>
    <row r="6" spans="1:2" s="76" customFormat="1" ht="12.75">
      <c r="A6" s="277" t="s">
        <v>238</v>
      </c>
      <c r="B6" s="278"/>
    </row>
    <row r="7" spans="1:2" s="76" customFormat="1" ht="12.75">
      <c r="A7" s="277"/>
      <c r="B7" s="278"/>
    </row>
    <row r="8" s="76" customFormat="1" ht="12.75">
      <c r="B8" s="75"/>
    </row>
    <row r="9" s="76" customFormat="1" ht="15">
      <c r="B9" s="75" t="s">
        <v>150</v>
      </c>
    </row>
    <row r="10" s="76" customFormat="1" ht="15">
      <c r="B10" s="75" t="s">
        <v>604</v>
      </c>
    </row>
    <row r="11" s="76" customFormat="1" ht="15">
      <c r="B11" s="75" t="s">
        <v>376</v>
      </c>
    </row>
    <row r="12" s="76" customFormat="1" ht="15">
      <c r="B12" s="75" t="s">
        <v>648</v>
      </c>
    </row>
    <row r="13" s="76" customFormat="1" ht="15">
      <c r="B13" s="75" t="s">
        <v>212</v>
      </c>
    </row>
    <row r="14" s="76" customFormat="1" ht="15">
      <c r="B14" s="75" t="s">
        <v>151</v>
      </c>
    </row>
    <row r="15" s="76" customFormat="1" ht="15">
      <c r="B15" s="75" t="s">
        <v>386</v>
      </c>
    </row>
    <row r="16" s="76" customFormat="1" ht="15">
      <c r="B16" s="75" t="s">
        <v>794</v>
      </c>
    </row>
    <row r="17" s="76" customFormat="1" ht="30">
      <c r="B17" s="88" t="s">
        <v>447</v>
      </c>
    </row>
    <row r="18" s="76" customFormat="1" ht="15">
      <c r="B18" s="75"/>
    </row>
    <row r="19" s="76" customFormat="1" ht="15">
      <c r="B19" s="75" t="s">
        <v>467</v>
      </c>
    </row>
    <row r="20" s="76" customFormat="1" ht="15">
      <c r="B20" s="88" t="s">
        <v>593</v>
      </c>
    </row>
    <row r="21" s="76" customFormat="1" ht="30">
      <c r="B21" s="88" t="s">
        <v>243</v>
      </c>
    </row>
    <row r="22" s="76" customFormat="1" ht="12.75">
      <c r="B22" s="88" t="s">
        <v>590</v>
      </c>
    </row>
    <row r="23" s="76" customFormat="1" ht="12.75">
      <c r="B23" s="88" t="s">
        <v>586</v>
      </c>
    </row>
    <row r="24" s="76" customFormat="1" ht="12.75">
      <c r="B24" s="88" t="s">
        <v>247</v>
      </c>
    </row>
    <row r="25" s="76" customFormat="1" ht="12.75">
      <c r="B25" s="88" t="s">
        <v>626</v>
      </c>
    </row>
    <row r="26" s="76" customFormat="1" ht="24.75">
      <c r="B26" s="88" t="s">
        <v>635</v>
      </c>
    </row>
    <row r="27" s="76" customFormat="1" ht="12.75">
      <c r="B27" s="88" t="s">
        <v>216</v>
      </c>
    </row>
    <row r="28" ht="36">
      <c r="B28" s="88" t="s">
        <v>730</v>
      </c>
    </row>
    <row r="29" s="76" customFormat="1" ht="36.75">
      <c r="B29" s="88" t="s">
        <v>211</v>
      </c>
    </row>
    <row r="30" s="76" customFormat="1" ht="12.75">
      <c r="B30" s="89" t="s">
        <v>36</v>
      </c>
    </row>
    <row r="31" ht="24">
      <c r="B31" s="88" t="s">
        <v>679</v>
      </c>
    </row>
    <row r="32" ht="48">
      <c r="B32" s="88" t="s">
        <v>466</v>
      </c>
    </row>
    <row r="33" ht="24">
      <c r="B33" s="88" t="s">
        <v>962</v>
      </c>
    </row>
    <row r="34" ht="49.5">
      <c r="B34" s="89" t="s">
        <v>936</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AS61"/>
  <sheetViews>
    <sheetView showGridLines="0" zoomScaleSheetLayoutView="200" workbookViewId="0" topLeftCell="A1">
      <selection activeCell="W48" sqref="W48"/>
    </sheetView>
  </sheetViews>
  <sheetFormatPr defaultColWidth="11.00390625" defaultRowHeight="12" customHeight="1"/>
  <cols>
    <col min="1" max="8" width="3.00390625" style="0" customWidth="1"/>
    <col min="9" max="9" width="2.625" style="0" customWidth="1"/>
    <col min="10" max="36" width="3.00390625" style="0" customWidth="1"/>
    <col min="37" max="37" width="5.75390625" style="0" customWidth="1"/>
    <col min="38" max="16384" width="3.00390625" style="0" customWidth="1"/>
  </cols>
  <sheetData>
    <row r="1" spans="18:35" ht="10.5" customHeight="1" thickBot="1">
      <c r="R1" s="282" t="s">
        <v>923</v>
      </c>
      <c r="S1" s="281">
        <v>-9</v>
      </c>
      <c r="T1" s="281">
        <v>-8</v>
      </c>
      <c r="U1" s="281">
        <v>-7</v>
      </c>
      <c r="V1" s="281">
        <v>-6</v>
      </c>
      <c r="W1" s="281">
        <v>-5</v>
      </c>
      <c r="X1" s="282" t="s">
        <v>970</v>
      </c>
      <c r="Y1" s="281">
        <v>-3</v>
      </c>
      <c r="Z1" s="281">
        <v>-2</v>
      </c>
      <c r="AA1" s="281">
        <v>-1</v>
      </c>
      <c r="AB1" s="281">
        <v>0</v>
      </c>
      <c r="AC1" s="281" t="s">
        <v>924</v>
      </c>
      <c r="AD1" s="281" t="s">
        <v>791</v>
      </c>
      <c r="AE1" s="281" t="s">
        <v>792</v>
      </c>
      <c r="AF1" s="281" t="s">
        <v>793</v>
      </c>
      <c r="AG1" s="281" t="s">
        <v>526</v>
      </c>
      <c r="AH1" s="281" t="s">
        <v>527</v>
      </c>
      <c r="AI1" s="281" t="s">
        <v>528</v>
      </c>
    </row>
    <row r="2" spans="18:38" ht="10.5" customHeight="1">
      <c r="R2" s="1">
        <f aca="true" t="shared" si="0" ref="R2:R16">T2/4-0.49</f>
        <v>1.01</v>
      </c>
      <c r="S2" s="41">
        <f aca="true" t="shared" si="1" ref="S2:S16">T2/2.01</f>
        <v>2.985074626865672</v>
      </c>
      <c r="T2" s="283">
        <v>6</v>
      </c>
      <c r="U2" s="43">
        <f aca="true" t="shared" si="2" ref="U2:U16">TRUNC(T2*1.5)</f>
        <v>9</v>
      </c>
      <c r="V2" s="1">
        <f aca="true" t="shared" si="3" ref="V2:V16">T2*2</f>
        <v>12</v>
      </c>
      <c r="W2" s="1">
        <f aca="true" t="shared" si="4" ref="W2:W16">TRUNC(T2*2.5)</f>
        <v>15</v>
      </c>
      <c r="X2" s="1">
        <f aca="true" t="shared" si="5" ref="X2:X16">T2*3</f>
        <v>18</v>
      </c>
      <c r="Y2" s="1">
        <f aca="true" t="shared" si="6" ref="Y2:Y16">TRUNC(T2*3.5)</f>
        <v>21</v>
      </c>
      <c r="Z2" s="1">
        <f aca="true" t="shared" si="7" ref="Z2:Z16">T2*4</f>
        <v>24</v>
      </c>
      <c r="AA2" s="1">
        <f aca="true" t="shared" si="8" ref="AA2:AA16">TRUNC(T2*4.5)</f>
        <v>27</v>
      </c>
      <c r="AB2" s="1">
        <f aca="true" t="shared" si="9" ref="AB2:AB16">T2*5</f>
        <v>30</v>
      </c>
      <c r="AC2" s="1">
        <f aca="true" t="shared" si="10" ref="AC2:AC16">T2*5.49</f>
        <v>32.94</v>
      </c>
      <c r="AD2" s="1">
        <f aca="true" t="shared" si="11" ref="AD2:AD16">T2*6</f>
        <v>36</v>
      </c>
      <c r="AE2" s="1">
        <f aca="true" t="shared" si="12" ref="AE2:AE16">T2*6.49</f>
        <v>38.94</v>
      </c>
      <c r="AF2" s="1">
        <f aca="true" t="shared" si="13" ref="AF2:AF16">T2*7</f>
        <v>42</v>
      </c>
      <c r="AG2" s="1">
        <f aca="true" t="shared" si="14" ref="AG2:AG16">T2*7.49</f>
        <v>44.94</v>
      </c>
      <c r="AH2" s="1">
        <f aca="true" t="shared" si="15" ref="AH2:AH16">T2*8</f>
        <v>48</v>
      </c>
      <c r="AI2" s="1">
        <f aca="true" t="shared" si="16" ref="AI2:AI16">T2*8.49</f>
        <v>50.94</v>
      </c>
      <c r="AK2" s="82">
        <f>SUM(F16:F24)+SUM(N16:N20)</f>
        <v>140</v>
      </c>
      <c r="AL2" s="13" t="s">
        <v>925</v>
      </c>
    </row>
    <row r="3" spans="18:38" ht="10.5" customHeight="1">
      <c r="R3" s="2">
        <f t="shared" si="0"/>
        <v>1.26</v>
      </c>
      <c r="S3" s="42">
        <f t="shared" si="1"/>
        <v>3.4825870646766175</v>
      </c>
      <c r="T3" s="284">
        <f aca="true" t="shared" si="17" ref="T3:T16">T2+1</f>
        <v>7</v>
      </c>
      <c r="U3" s="44">
        <f t="shared" si="2"/>
        <v>10</v>
      </c>
      <c r="V3" s="2">
        <f t="shared" si="3"/>
        <v>14</v>
      </c>
      <c r="W3" s="2">
        <f t="shared" si="4"/>
        <v>17</v>
      </c>
      <c r="X3" s="2">
        <f t="shared" si="5"/>
        <v>21</v>
      </c>
      <c r="Y3" s="2">
        <f t="shared" si="6"/>
        <v>24</v>
      </c>
      <c r="Z3" s="2">
        <f t="shared" si="7"/>
        <v>28</v>
      </c>
      <c r="AA3" s="2">
        <f t="shared" si="8"/>
        <v>31</v>
      </c>
      <c r="AB3" s="2">
        <f t="shared" si="9"/>
        <v>35</v>
      </c>
      <c r="AC3" s="2">
        <f t="shared" si="10"/>
        <v>38.43</v>
      </c>
      <c r="AD3" s="2">
        <f t="shared" si="11"/>
        <v>42</v>
      </c>
      <c r="AE3" s="2">
        <f t="shared" si="12"/>
        <v>45.43</v>
      </c>
      <c r="AF3" s="2">
        <f t="shared" si="13"/>
        <v>49</v>
      </c>
      <c r="AG3" s="2">
        <f t="shared" si="14"/>
        <v>52.43</v>
      </c>
      <c r="AH3" s="2">
        <f t="shared" si="15"/>
        <v>56</v>
      </c>
      <c r="AI3" s="2">
        <f t="shared" si="16"/>
        <v>59.43</v>
      </c>
      <c r="AK3" s="52">
        <f>SUM(Q22:Q48)+SUM(E28:E61)+SUM(I28:I61)+SUM(U53:U61)+SUM(AK6:AK15)</f>
        <v>0</v>
      </c>
      <c r="AL3" s="53" t="s">
        <v>977</v>
      </c>
    </row>
    <row r="4" spans="18:35" ht="10.5" customHeight="1">
      <c r="R4" s="1">
        <f t="shared" si="0"/>
        <v>1.51</v>
      </c>
      <c r="S4" s="41">
        <f t="shared" si="1"/>
        <v>3.9800995024875627</v>
      </c>
      <c r="T4" s="284">
        <f t="shared" si="17"/>
        <v>8</v>
      </c>
      <c r="U4" s="43">
        <f t="shared" si="2"/>
        <v>12</v>
      </c>
      <c r="V4" s="1">
        <f t="shared" si="3"/>
        <v>16</v>
      </c>
      <c r="W4" s="1">
        <f t="shared" si="4"/>
        <v>20</v>
      </c>
      <c r="X4" s="1">
        <f t="shared" si="5"/>
        <v>24</v>
      </c>
      <c r="Y4" s="1">
        <f t="shared" si="6"/>
        <v>28</v>
      </c>
      <c r="Z4" s="1">
        <f t="shared" si="7"/>
        <v>32</v>
      </c>
      <c r="AA4" s="1">
        <f t="shared" si="8"/>
        <v>36</v>
      </c>
      <c r="AB4" s="1">
        <f t="shared" si="9"/>
        <v>40</v>
      </c>
      <c r="AC4" s="1">
        <f t="shared" si="10"/>
        <v>43.92</v>
      </c>
      <c r="AD4" s="1">
        <f t="shared" si="11"/>
        <v>48</v>
      </c>
      <c r="AE4" s="1">
        <f t="shared" si="12"/>
        <v>51.92</v>
      </c>
      <c r="AF4" s="1">
        <f t="shared" si="13"/>
        <v>56</v>
      </c>
      <c r="AG4" s="1">
        <f t="shared" si="14"/>
        <v>59.92</v>
      </c>
      <c r="AH4" s="1">
        <f t="shared" si="15"/>
        <v>64</v>
      </c>
      <c r="AI4" s="1">
        <f t="shared" si="16"/>
        <v>67.92</v>
      </c>
    </row>
    <row r="5" spans="18:38" ht="10.5" customHeight="1">
      <c r="R5" s="2">
        <f t="shared" si="0"/>
        <v>1.76</v>
      </c>
      <c r="S5" s="42">
        <f t="shared" si="1"/>
        <v>4.477611940298508</v>
      </c>
      <c r="T5" s="284">
        <f t="shared" si="17"/>
        <v>9</v>
      </c>
      <c r="U5" s="44">
        <f t="shared" si="2"/>
        <v>13</v>
      </c>
      <c r="V5" s="2">
        <f t="shared" si="3"/>
        <v>18</v>
      </c>
      <c r="W5" s="2">
        <f t="shared" si="4"/>
        <v>22</v>
      </c>
      <c r="X5" s="2">
        <f t="shared" si="5"/>
        <v>27</v>
      </c>
      <c r="Y5" s="2">
        <f t="shared" si="6"/>
        <v>31</v>
      </c>
      <c r="Z5" s="2">
        <f t="shared" si="7"/>
        <v>36</v>
      </c>
      <c r="AA5" s="2">
        <f t="shared" si="8"/>
        <v>40</v>
      </c>
      <c r="AB5" s="2">
        <f t="shared" si="9"/>
        <v>45</v>
      </c>
      <c r="AC5" s="2">
        <f t="shared" si="10"/>
        <v>49.410000000000004</v>
      </c>
      <c r="AD5" s="2">
        <f t="shared" si="11"/>
        <v>54</v>
      </c>
      <c r="AE5" s="2">
        <f t="shared" si="12"/>
        <v>58.410000000000004</v>
      </c>
      <c r="AF5" s="2">
        <f t="shared" si="13"/>
        <v>63</v>
      </c>
      <c r="AG5" s="2">
        <f t="shared" si="14"/>
        <v>67.41</v>
      </c>
      <c r="AH5" s="2">
        <f t="shared" si="15"/>
        <v>72</v>
      </c>
      <c r="AI5" s="2">
        <f t="shared" si="16"/>
        <v>76.41</v>
      </c>
      <c r="AK5" s="82"/>
      <c r="AL5" s="83" t="s">
        <v>664</v>
      </c>
    </row>
    <row r="6" spans="2:38" ht="10.5" customHeight="1">
      <c r="B6" s="362" t="s">
        <v>922</v>
      </c>
      <c r="C6" s="363"/>
      <c r="D6" s="363"/>
      <c r="E6" s="363"/>
      <c r="F6" s="363"/>
      <c r="G6" s="363"/>
      <c r="H6" s="363"/>
      <c r="I6" s="363"/>
      <c r="J6" s="363"/>
      <c r="K6" s="363"/>
      <c r="L6" s="363"/>
      <c r="M6" s="363"/>
      <c r="N6" s="363"/>
      <c r="O6" s="363"/>
      <c r="R6" s="1">
        <f t="shared" si="0"/>
        <v>2.01</v>
      </c>
      <c r="S6" s="41">
        <f t="shared" si="1"/>
        <v>4.975124378109453</v>
      </c>
      <c r="T6" s="284">
        <f t="shared" si="17"/>
        <v>10</v>
      </c>
      <c r="U6" s="43">
        <f t="shared" si="2"/>
        <v>15</v>
      </c>
      <c r="V6" s="1">
        <f t="shared" si="3"/>
        <v>20</v>
      </c>
      <c r="W6" s="1">
        <f t="shared" si="4"/>
        <v>25</v>
      </c>
      <c r="X6" s="1">
        <f t="shared" si="5"/>
        <v>30</v>
      </c>
      <c r="Y6" s="1">
        <f t="shared" si="6"/>
        <v>35</v>
      </c>
      <c r="Z6" s="1">
        <f t="shared" si="7"/>
        <v>40</v>
      </c>
      <c r="AA6" s="1">
        <f t="shared" si="8"/>
        <v>45</v>
      </c>
      <c r="AB6" s="1">
        <f t="shared" si="9"/>
        <v>50</v>
      </c>
      <c r="AC6" s="1">
        <f t="shared" si="10"/>
        <v>54.900000000000006</v>
      </c>
      <c r="AD6" s="1">
        <f t="shared" si="11"/>
        <v>60</v>
      </c>
      <c r="AE6" s="1">
        <f t="shared" si="12"/>
        <v>64.9</v>
      </c>
      <c r="AF6" s="1">
        <f t="shared" si="13"/>
        <v>70</v>
      </c>
      <c r="AG6" s="1">
        <f t="shared" si="14"/>
        <v>74.9</v>
      </c>
      <c r="AH6" s="1">
        <f t="shared" si="15"/>
        <v>80</v>
      </c>
      <c r="AI6" s="1">
        <f t="shared" si="16"/>
        <v>84.9</v>
      </c>
      <c r="AK6" s="12">
        <f>IF(AND(V22&gt;-1,V24&gt;-1)=TRUE,-80,0)</f>
        <v>0</v>
      </c>
      <c r="AL6" s="11" t="s">
        <v>873</v>
      </c>
    </row>
    <row r="7" spans="2:35" ht="10.5" customHeight="1">
      <c r="B7" s="363"/>
      <c r="C7" s="363"/>
      <c r="D7" s="363"/>
      <c r="E7" s="363"/>
      <c r="F7" s="363"/>
      <c r="G7" s="363"/>
      <c r="H7" s="363"/>
      <c r="I7" s="363"/>
      <c r="J7" s="363"/>
      <c r="K7" s="363"/>
      <c r="L7" s="363"/>
      <c r="M7" s="363"/>
      <c r="N7" s="363"/>
      <c r="O7" s="363"/>
      <c r="R7" s="2">
        <f t="shared" si="0"/>
        <v>2.26</v>
      </c>
      <c r="S7" s="42">
        <f t="shared" si="1"/>
        <v>5.472636815920398</v>
      </c>
      <c r="T7" s="284">
        <f t="shared" si="17"/>
        <v>11</v>
      </c>
      <c r="U7" s="44">
        <f t="shared" si="2"/>
        <v>16</v>
      </c>
      <c r="V7" s="2">
        <f t="shared" si="3"/>
        <v>22</v>
      </c>
      <c r="W7" s="2">
        <f t="shared" si="4"/>
        <v>27</v>
      </c>
      <c r="X7" s="2">
        <f t="shared" si="5"/>
        <v>33</v>
      </c>
      <c r="Y7" s="2">
        <f t="shared" si="6"/>
        <v>38</v>
      </c>
      <c r="Z7" s="2">
        <f t="shared" si="7"/>
        <v>44</v>
      </c>
      <c r="AA7" s="2">
        <f t="shared" si="8"/>
        <v>49</v>
      </c>
      <c r="AB7" s="2">
        <f t="shared" si="9"/>
        <v>55</v>
      </c>
      <c r="AC7" s="2">
        <f t="shared" si="10"/>
        <v>60.39</v>
      </c>
      <c r="AD7" s="2">
        <f t="shared" si="11"/>
        <v>66</v>
      </c>
      <c r="AE7" s="2">
        <f t="shared" si="12"/>
        <v>71.39</v>
      </c>
      <c r="AF7" s="2">
        <f t="shared" si="13"/>
        <v>77</v>
      </c>
      <c r="AG7" s="2">
        <f t="shared" si="14"/>
        <v>82.39</v>
      </c>
      <c r="AH7" s="2">
        <f t="shared" si="15"/>
        <v>88</v>
      </c>
      <c r="AI7" s="2">
        <f t="shared" si="16"/>
        <v>93.39</v>
      </c>
    </row>
    <row r="8" spans="18:38" ht="10.5" customHeight="1">
      <c r="R8" s="1">
        <f t="shared" si="0"/>
        <v>2.51</v>
      </c>
      <c r="S8" s="41">
        <f t="shared" si="1"/>
        <v>5.970149253731344</v>
      </c>
      <c r="T8" s="284">
        <f t="shared" si="17"/>
        <v>12</v>
      </c>
      <c r="U8" s="43">
        <f t="shared" si="2"/>
        <v>18</v>
      </c>
      <c r="V8" s="1">
        <f t="shared" si="3"/>
        <v>24</v>
      </c>
      <c r="W8" s="1">
        <f t="shared" si="4"/>
        <v>30</v>
      </c>
      <c r="X8" s="1">
        <f t="shared" si="5"/>
        <v>36</v>
      </c>
      <c r="Y8" s="1">
        <f t="shared" si="6"/>
        <v>42</v>
      </c>
      <c r="Z8" s="1">
        <f t="shared" si="7"/>
        <v>48</v>
      </c>
      <c r="AA8" s="1">
        <f t="shared" si="8"/>
        <v>54</v>
      </c>
      <c r="AB8" s="1">
        <f t="shared" si="9"/>
        <v>60</v>
      </c>
      <c r="AC8" s="1">
        <f t="shared" si="10"/>
        <v>65.88</v>
      </c>
      <c r="AD8" s="1">
        <f t="shared" si="11"/>
        <v>72</v>
      </c>
      <c r="AE8" s="1">
        <f t="shared" si="12"/>
        <v>77.88</v>
      </c>
      <c r="AF8" s="1">
        <f t="shared" si="13"/>
        <v>84</v>
      </c>
      <c r="AG8" s="1">
        <f t="shared" si="14"/>
        <v>89.88</v>
      </c>
      <c r="AH8" s="1">
        <f t="shared" si="15"/>
        <v>96</v>
      </c>
      <c r="AI8" s="1">
        <f t="shared" si="16"/>
        <v>101.88</v>
      </c>
      <c r="AK8" s="12">
        <f>IF(AND(V26&gt;-1,V27&gt;-1,V30&gt;-1)=TRUE,-160,0)</f>
        <v>0</v>
      </c>
      <c r="AL8" s="81" t="s">
        <v>563</v>
      </c>
    </row>
    <row r="9" spans="1:38" ht="10.5" customHeight="1">
      <c r="A9" s="366" t="s">
        <v>644</v>
      </c>
      <c r="B9" s="367"/>
      <c r="C9" s="367"/>
      <c r="D9" s="367"/>
      <c r="E9" s="367"/>
      <c r="F9" s="367"/>
      <c r="G9" s="367"/>
      <c r="H9" s="367"/>
      <c r="I9" s="367"/>
      <c r="J9" s="367"/>
      <c r="K9" s="367"/>
      <c r="L9" s="367"/>
      <c r="M9" s="367"/>
      <c r="N9" s="367"/>
      <c r="O9" s="367"/>
      <c r="P9" s="367"/>
      <c r="R9" s="2">
        <f t="shared" si="0"/>
        <v>2.76</v>
      </c>
      <c r="S9" s="42">
        <f t="shared" si="1"/>
        <v>6.467661691542289</v>
      </c>
      <c r="T9" s="284">
        <f t="shared" si="17"/>
        <v>13</v>
      </c>
      <c r="U9" s="44">
        <f t="shared" si="2"/>
        <v>19</v>
      </c>
      <c r="V9" s="2">
        <f t="shared" si="3"/>
        <v>26</v>
      </c>
      <c r="W9" s="2">
        <f t="shared" si="4"/>
        <v>32</v>
      </c>
      <c r="X9" s="2">
        <f t="shared" si="5"/>
        <v>39</v>
      </c>
      <c r="Y9" s="2">
        <f t="shared" si="6"/>
        <v>45</v>
      </c>
      <c r="Z9" s="2">
        <f t="shared" si="7"/>
        <v>52</v>
      </c>
      <c r="AA9" s="2">
        <f t="shared" si="8"/>
        <v>58</v>
      </c>
      <c r="AB9" s="2">
        <f t="shared" si="9"/>
        <v>65</v>
      </c>
      <c r="AC9" s="2">
        <f t="shared" si="10"/>
        <v>71.37</v>
      </c>
      <c r="AD9" s="2">
        <f t="shared" si="11"/>
        <v>78</v>
      </c>
      <c r="AE9" s="2">
        <f t="shared" si="12"/>
        <v>84.37</v>
      </c>
      <c r="AF9" s="2">
        <f t="shared" si="13"/>
        <v>91</v>
      </c>
      <c r="AG9" s="2">
        <f t="shared" si="14"/>
        <v>97.37</v>
      </c>
      <c r="AH9" s="2">
        <f t="shared" si="15"/>
        <v>104</v>
      </c>
      <c r="AI9" s="2">
        <f t="shared" si="16"/>
        <v>110.37</v>
      </c>
      <c r="AK9" s="84">
        <f>IF(AND(V26&gt;-1,V27&gt;-1,AK8=0)=TRUE,-80,0)</f>
        <v>0</v>
      </c>
      <c r="AL9" s="11" t="s">
        <v>874</v>
      </c>
    </row>
    <row r="10" spans="1:38" ht="10.5" customHeight="1">
      <c r="A10" s="90" t="s">
        <v>1090</v>
      </c>
      <c r="B10" s="90"/>
      <c r="C10" s="90"/>
      <c r="D10" s="91" t="s">
        <v>779</v>
      </c>
      <c r="F10" s="90"/>
      <c r="G10" s="90"/>
      <c r="H10" s="90" t="s">
        <v>1091</v>
      </c>
      <c r="J10" s="90"/>
      <c r="K10" s="90"/>
      <c r="L10" s="90"/>
      <c r="M10" s="90"/>
      <c r="N10" s="90"/>
      <c r="P10" s="92" t="s">
        <v>645</v>
      </c>
      <c r="R10" s="1">
        <f t="shared" si="0"/>
        <v>3.01</v>
      </c>
      <c r="S10" s="41">
        <f t="shared" si="1"/>
        <v>6.965174129353235</v>
      </c>
      <c r="T10" s="284">
        <f t="shared" si="17"/>
        <v>14</v>
      </c>
      <c r="U10" s="43">
        <f t="shared" si="2"/>
        <v>21</v>
      </c>
      <c r="V10" s="1">
        <f t="shared" si="3"/>
        <v>28</v>
      </c>
      <c r="W10" s="1">
        <f t="shared" si="4"/>
        <v>35</v>
      </c>
      <c r="X10" s="1">
        <f t="shared" si="5"/>
        <v>42</v>
      </c>
      <c r="Y10" s="1">
        <f t="shared" si="6"/>
        <v>49</v>
      </c>
      <c r="Z10" s="1">
        <f t="shared" si="7"/>
        <v>56</v>
      </c>
      <c r="AA10" s="1">
        <f t="shared" si="8"/>
        <v>63</v>
      </c>
      <c r="AB10" s="1">
        <f t="shared" si="9"/>
        <v>70</v>
      </c>
      <c r="AC10" s="1">
        <f t="shared" si="10"/>
        <v>76.86</v>
      </c>
      <c r="AD10" s="1">
        <f t="shared" si="11"/>
        <v>84</v>
      </c>
      <c r="AE10" s="1">
        <f t="shared" si="12"/>
        <v>90.86</v>
      </c>
      <c r="AF10" s="1">
        <f t="shared" si="13"/>
        <v>98</v>
      </c>
      <c r="AG10" s="1">
        <f t="shared" si="14"/>
        <v>104.86</v>
      </c>
      <c r="AH10" s="1">
        <f t="shared" si="15"/>
        <v>112</v>
      </c>
      <c r="AI10" s="1">
        <f t="shared" si="16"/>
        <v>118.86</v>
      </c>
      <c r="AK10" s="84">
        <f>IF(AND(V26&gt;-1,V30&gt;-1,AK8=0)=TRUE,-80,0)</f>
        <v>0</v>
      </c>
      <c r="AL10" s="11" t="s">
        <v>649</v>
      </c>
    </row>
    <row r="11" spans="1:38" ht="10.5" customHeight="1">
      <c r="A11" s="90" t="s">
        <v>646</v>
      </c>
      <c r="B11" s="90"/>
      <c r="C11" s="90"/>
      <c r="D11" s="90"/>
      <c r="E11" s="90"/>
      <c r="F11" s="90"/>
      <c r="G11" s="90"/>
      <c r="H11" s="90"/>
      <c r="I11" s="90"/>
      <c r="J11" s="90"/>
      <c r="K11" s="90"/>
      <c r="L11" s="90"/>
      <c r="M11" s="90"/>
      <c r="N11" s="90"/>
      <c r="P11" s="9" t="s">
        <v>781</v>
      </c>
      <c r="R11" s="2">
        <f t="shared" si="0"/>
        <v>3.26</v>
      </c>
      <c r="S11" s="42">
        <f t="shared" si="1"/>
        <v>7.46268656716418</v>
      </c>
      <c r="T11" s="284">
        <f t="shared" si="17"/>
        <v>15</v>
      </c>
      <c r="U11" s="44">
        <f t="shared" si="2"/>
        <v>22</v>
      </c>
      <c r="V11" s="2">
        <f t="shared" si="3"/>
        <v>30</v>
      </c>
      <c r="W11" s="2">
        <f t="shared" si="4"/>
        <v>37</v>
      </c>
      <c r="X11" s="2">
        <f t="shared" si="5"/>
        <v>45</v>
      </c>
      <c r="Y11" s="2">
        <f t="shared" si="6"/>
        <v>52</v>
      </c>
      <c r="Z11" s="2">
        <f t="shared" si="7"/>
        <v>60</v>
      </c>
      <c r="AA11" s="2">
        <f t="shared" si="8"/>
        <v>67</v>
      </c>
      <c r="AB11" s="2">
        <f t="shared" si="9"/>
        <v>75</v>
      </c>
      <c r="AC11" s="2">
        <f t="shared" si="10"/>
        <v>82.35000000000001</v>
      </c>
      <c r="AD11" s="2">
        <f t="shared" si="11"/>
        <v>90</v>
      </c>
      <c r="AE11" s="2">
        <f t="shared" si="12"/>
        <v>97.35000000000001</v>
      </c>
      <c r="AF11" s="2">
        <f t="shared" si="13"/>
        <v>105</v>
      </c>
      <c r="AG11" s="2">
        <f t="shared" si="14"/>
        <v>112.35000000000001</v>
      </c>
      <c r="AH11" s="2">
        <f t="shared" si="15"/>
        <v>120</v>
      </c>
      <c r="AI11" s="2">
        <f t="shared" si="16"/>
        <v>127.35000000000001</v>
      </c>
      <c r="AK11" s="84">
        <f>IF(AND(V27&gt;-1,V30&gt;-1,AK8=0)=TRUE,-80,0)</f>
        <v>0</v>
      </c>
      <c r="AL11" s="11" t="s">
        <v>650</v>
      </c>
    </row>
    <row r="12" spans="1:35" ht="10.5" customHeight="1">
      <c r="A12" s="90" t="s">
        <v>780</v>
      </c>
      <c r="B12" s="90"/>
      <c r="C12" s="90"/>
      <c r="D12" s="90"/>
      <c r="E12" s="90"/>
      <c r="F12" s="90"/>
      <c r="G12" s="90"/>
      <c r="H12" s="90"/>
      <c r="I12" s="90"/>
      <c r="J12" s="90"/>
      <c r="K12" s="90"/>
      <c r="L12" s="90"/>
      <c r="M12" s="90"/>
      <c r="N12" s="90"/>
      <c r="P12" s="9" t="s">
        <v>995</v>
      </c>
      <c r="R12" s="1">
        <f t="shared" si="0"/>
        <v>3.51</v>
      </c>
      <c r="S12" s="41">
        <f t="shared" si="1"/>
        <v>7.9601990049751254</v>
      </c>
      <c r="T12" s="284">
        <f t="shared" si="17"/>
        <v>16</v>
      </c>
      <c r="U12" s="43">
        <f t="shared" si="2"/>
        <v>24</v>
      </c>
      <c r="V12" s="1">
        <f t="shared" si="3"/>
        <v>32</v>
      </c>
      <c r="W12" s="1">
        <f t="shared" si="4"/>
        <v>40</v>
      </c>
      <c r="X12" s="1">
        <f t="shared" si="5"/>
        <v>48</v>
      </c>
      <c r="Y12" s="1">
        <f t="shared" si="6"/>
        <v>56</v>
      </c>
      <c r="Z12" s="1">
        <f t="shared" si="7"/>
        <v>64</v>
      </c>
      <c r="AA12" s="1">
        <f t="shared" si="8"/>
        <v>72</v>
      </c>
      <c r="AB12" s="1">
        <f t="shared" si="9"/>
        <v>80</v>
      </c>
      <c r="AC12" s="1">
        <f t="shared" si="10"/>
        <v>87.84</v>
      </c>
      <c r="AD12" s="1">
        <f t="shared" si="11"/>
        <v>96</v>
      </c>
      <c r="AE12" s="1">
        <f t="shared" si="12"/>
        <v>103.84</v>
      </c>
      <c r="AF12" s="1">
        <f t="shared" si="13"/>
        <v>112</v>
      </c>
      <c r="AG12" s="1">
        <f t="shared" si="14"/>
        <v>119.84</v>
      </c>
      <c r="AH12" s="1">
        <f t="shared" si="15"/>
        <v>128</v>
      </c>
      <c r="AI12" s="1">
        <f t="shared" si="16"/>
        <v>135.84</v>
      </c>
    </row>
    <row r="13" spans="16:38" ht="10.5" customHeight="1">
      <c r="P13" s="9" t="s">
        <v>663</v>
      </c>
      <c r="R13" s="2">
        <f t="shared" si="0"/>
        <v>3.76</v>
      </c>
      <c r="S13" s="42">
        <f t="shared" si="1"/>
        <v>8.45771144278607</v>
      </c>
      <c r="T13" s="284">
        <f t="shared" si="17"/>
        <v>17</v>
      </c>
      <c r="U13" s="44">
        <f t="shared" si="2"/>
        <v>25</v>
      </c>
      <c r="V13" s="2">
        <f t="shared" si="3"/>
        <v>34</v>
      </c>
      <c r="W13" s="2">
        <f t="shared" si="4"/>
        <v>42</v>
      </c>
      <c r="X13" s="2">
        <f t="shared" si="5"/>
        <v>51</v>
      </c>
      <c r="Y13" s="2">
        <f t="shared" si="6"/>
        <v>59</v>
      </c>
      <c r="Z13" s="2">
        <f t="shared" si="7"/>
        <v>68</v>
      </c>
      <c r="AA13" s="2">
        <f t="shared" si="8"/>
        <v>76</v>
      </c>
      <c r="AB13" s="2">
        <f t="shared" si="9"/>
        <v>85</v>
      </c>
      <c r="AC13" s="2">
        <f t="shared" si="10"/>
        <v>93.33</v>
      </c>
      <c r="AD13" s="2">
        <f t="shared" si="11"/>
        <v>102</v>
      </c>
      <c r="AE13" s="2">
        <f t="shared" si="12"/>
        <v>110.33</v>
      </c>
      <c r="AF13" s="2">
        <f t="shared" si="13"/>
        <v>119</v>
      </c>
      <c r="AG13" s="2">
        <f t="shared" si="14"/>
        <v>127.33</v>
      </c>
      <c r="AH13" s="2">
        <f t="shared" si="15"/>
        <v>136</v>
      </c>
      <c r="AI13" s="2">
        <f t="shared" si="16"/>
        <v>144.33</v>
      </c>
      <c r="AK13" s="12">
        <f>IF(AND(V33&gt;-1,V36&gt;-1)=TRUE,-80,0)</f>
        <v>0</v>
      </c>
      <c r="AL13" s="11" t="s">
        <v>721</v>
      </c>
    </row>
    <row r="14" spans="16:35" ht="10.5" customHeight="1">
      <c r="P14" s="9" t="s">
        <v>663</v>
      </c>
      <c r="R14" s="1">
        <f t="shared" si="0"/>
        <v>4.01</v>
      </c>
      <c r="S14" s="41">
        <f t="shared" si="1"/>
        <v>8.955223880597016</v>
      </c>
      <c r="T14" s="284">
        <f t="shared" si="17"/>
        <v>18</v>
      </c>
      <c r="U14" s="43">
        <f t="shared" si="2"/>
        <v>27</v>
      </c>
      <c r="V14" s="1">
        <f t="shared" si="3"/>
        <v>36</v>
      </c>
      <c r="W14" s="1">
        <f t="shared" si="4"/>
        <v>45</v>
      </c>
      <c r="X14" s="1">
        <f t="shared" si="5"/>
        <v>54</v>
      </c>
      <c r="Y14" s="1">
        <f t="shared" si="6"/>
        <v>63</v>
      </c>
      <c r="Z14" s="1">
        <f t="shared" si="7"/>
        <v>72</v>
      </c>
      <c r="AA14" s="1">
        <f t="shared" si="8"/>
        <v>81</v>
      </c>
      <c r="AB14" s="1">
        <f t="shared" si="9"/>
        <v>90</v>
      </c>
      <c r="AC14" s="1">
        <f t="shared" si="10"/>
        <v>98.82000000000001</v>
      </c>
      <c r="AD14" s="1">
        <f t="shared" si="11"/>
        <v>108</v>
      </c>
      <c r="AE14" s="1">
        <f t="shared" si="12"/>
        <v>116.82000000000001</v>
      </c>
      <c r="AF14" s="1">
        <f t="shared" si="13"/>
        <v>126</v>
      </c>
      <c r="AG14" s="1">
        <f t="shared" si="14"/>
        <v>134.82</v>
      </c>
      <c r="AH14" s="1">
        <f t="shared" si="15"/>
        <v>144</v>
      </c>
      <c r="AI14" s="1">
        <f t="shared" si="16"/>
        <v>152.82</v>
      </c>
    </row>
    <row r="15" spans="18:38" ht="10.5" customHeight="1">
      <c r="R15" s="2">
        <f t="shared" si="0"/>
        <v>4.26</v>
      </c>
      <c r="S15" s="42">
        <f t="shared" si="1"/>
        <v>9.452736318407961</v>
      </c>
      <c r="T15" s="284">
        <f t="shared" si="17"/>
        <v>19</v>
      </c>
      <c r="U15" s="44">
        <f t="shared" si="2"/>
        <v>28</v>
      </c>
      <c r="V15" s="2">
        <f t="shared" si="3"/>
        <v>38</v>
      </c>
      <c r="W15" s="2">
        <f t="shared" si="4"/>
        <v>47</v>
      </c>
      <c r="X15" s="2">
        <f t="shared" si="5"/>
        <v>57</v>
      </c>
      <c r="Y15" s="2">
        <f t="shared" si="6"/>
        <v>66</v>
      </c>
      <c r="Z15" s="2">
        <f t="shared" si="7"/>
        <v>76</v>
      </c>
      <c r="AA15" s="2">
        <f t="shared" si="8"/>
        <v>85</v>
      </c>
      <c r="AB15" s="2">
        <f t="shared" si="9"/>
        <v>95</v>
      </c>
      <c r="AC15" s="2">
        <f t="shared" si="10"/>
        <v>104.31</v>
      </c>
      <c r="AD15" s="2">
        <f t="shared" si="11"/>
        <v>114</v>
      </c>
      <c r="AE15" s="2">
        <f t="shared" si="12"/>
        <v>123.31</v>
      </c>
      <c r="AF15" s="2">
        <f t="shared" si="13"/>
        <v>133</v>
      </c>
      <c r="AG15" s="2">
        <f t="shared" si="14"/>
        <v>142.31</v>
      </c>
      <c r="AH15" s="2">
        <f t="shared" si="15"/>
        <v>152</v>
      </c>
      <c r="AI15" s="2">
        <f t="shared" si="16"/>
        <v>161.31</v>
      </c>
      <c r="AK15" s="12">
        <f>IF(AND(V42&gt;-1,V48&gt;-1)=TRUE,-80,0)</f>
        <v>0</v>
      </c>
      <c r="AL15" s="11" t="s">
        <v>722</v>
      </c>
    </row>
    <row r="16" spans="1:35" ht="10.5" customHeight="1" thickBot="1">
      <c r="A16" s="5"/>
      <c r="B16" s="5"/>
      <c r="C16" s="5"/>
      <c r="D16" s="10"/>
      <c r="E16" s="135" t="s">
        <v>782</v>
      </c>
      <c r="F16" s="364">
        <v>10</v>
      </c>
      <c r="G16" s="364"/>
      <c r="H16" s="6"/>
      <c r="J16" s="10"/>
      <c r="K16" s="10"/>
      <c r="L16" s="14"/>
      <c r="M16" s="135" t="s">
        <v>565</v>
      </c>
      <c r="N16" s="364">
        <v>10</v>
      </c>
      <c r="O16" s="364"/>
      <c r="P16" s="6" t="s">
        <v>708</v>
      </c>
      <c r="R16" s="1">
        <f t="shared" si="0"/>
        <v>4.51</v>
      </c>
      <c r="S16" s="41">
        <f t="shared" si="1"/>
        <v>9.950248756218906</v>
      </c>
      <c r="T16" s="285">
        <f t="shared" si="17"/>
        <v>20</v>
      </c>
      <c r="U16" s="43">
        <f t="shared" si="2"/>
        <v>30</v>
      </c>
      <c r="V16" s="1">
        <f t="shared" si="3"/>
        <v>40</v>
      </c>
      <c r="W16" s="1">
        <f t="shared" si="4"/>
        <v>50</v>
      </c>
      <c r="X16" s="1">
        <f t="shared" si="5"/>
        <v>60</v>
      </c>
      <c r="Y16" s="1">
        <f t="shared" si="6"/>
        <v>70</v>
      </c>
      <c r="Z16" s="1">
        <f t="shared" si="7"/>
        <v>80</v>
      </c>
      <c r="AA16" s="1">
        <f t="shared" si="8"/>
        <v>90</v>
      </c>
      <c r="AB16" s="1">
        <f t="shared" si="9"/>
        <v>100</v>
      </c>
      <c r="AC16" s="1">
        <f t="shared" si="10"/>
        <v>109.80000000000001</v>
      </c>
      <c r="AD16" s="1">
        <f t="shared" si="11"/>
        <v>120</v>
      </c>
      <c r="AE16" s="1">
        <f t="shared" si="12"/>
        <v>129.8</v>
      </c>
      <c r="AF16" s="1">
        <f t="shared" si="13"/>
        <v>140</v>
      </c>
      <c r="AG16" s="1">
        <f t="shared" si="14"/>
        <v>149.8</v>
      </c>
      <c r="AH16" s="1">
        <f t="shared" si="15"/>
        <v>160</v>
      </c>
      <c r="AI16" s="1">
        <f t="shared" si="16"/>
        <v>169.8</v>
      </c>
    </row>
    <row r="17" spans="1:39" ht="10.5" customHeight="1">
      <c r="A17" s="5"/>
      <c r="B17" s="5"/>
      <c r="C17" s="5"/>
      <c r="D17" s="10"/>
      <c r="E17" s="135" t="s">
        <v>731</v>
      </c>
      <c r="F17" s="364">
        <v>10</v>
      </c>
      <c r="G17" s="364"/>
      <c r="H17" s="6" t="s">
        <v>708</v>
      </c>
      <c r="J17" s="10"/>
      <c r="K17" s="10"/>
      <c r="L17" s="14"/>
      <c r="M17" s="135" t="s">
        <v>566</v>
      </c>
      <c r="N17" s="364">
        <v>10</v>
      </c>
      <c r="O17" s="364"/>
      <c r="P17" s="6" t="s">
        <v>708</v>
      </c>
      <c r="AM17" s="81"/>
    </row>
    <row r="18" spans="1:38" ht="10.5" customHeight="1">
      <c r="A18" s="360" t="s">
        <v>185</v>
      </c>
      <c r="B18" s="361"/>
      <c r="C18" s="361"/>
      <c r="D18" s="361"/>
      <c r="E18" s="361"/>
      <c r="F18" s="364">
        <v>10</v>
      </c>
      <c r="G18" s="364"/>
      <c r="H18" s="6" t="s">
        <v>708</v>
      </c>
      <c r="J18" s="10"/>
      <c r="K18" s="10"/>
      <c r="L18" s="14"/>
      <c r="M18" s="135" t="s">
        <v>919</v>
      </c>
      <c r="N18" s="364">
        <v>10</v>
      </c>
      <c r="O18" s="364"/>
      <c r="P18" s="6" t="str">
        <f>P16</f>
        <v>……</v>
      </c>
      <c r="R18" s="150" t="s">
        <v>283</v>
      </c>
      <c r="S18" s="133"/>
      <c r="W18" s="370">
        <f>AVERAGE(F16,F18)+0.49</f>
        <v>10.49</v>
      </c>
      <c r="X18" s="370"/>
      <c r="Y18" s="146" t="s">
        <v>917</v>
      </c>
      <c r="Z18" s="151"/>
      <c r="AA18" s="151"/>
      <c r="AB18" s="133"/>
      <c r="AD18" s="372">
        <f>IF(TRUNC(AVERAGE(F16,F19))&lt;12,0,IF(TRUNC(AVERAGE(F16,F19))&lt;14,1,IF(TRUNC(AVERAGE(F16,F19))&lt;16,2,IF(TRUNC(AVERAGE(F16,F19))&lt;18,3,IF(TRUNC(AVERAGE(F16,F19))&lt;21,4,5)))))</f>
        <v>0</v>
      </c>
      <c r="AE18" s="372"/>
      <c r="AF18" s="133"/>
      <c r="AG18" s="133"/>
      <c r="AH18" s="152" t="s">
        <v>285</v>
      </c>
      <c r="AI18" s="147">
        <f>TRUNC((F18+0.1)/3)</f>
        <v>3</v>
      </c>
      <c r="AL18" s="153" t="s">
        <v>875</v>
      </c>
    </row>
    <row r="19" spans="1:42" ht="10.5" customHeight="1">
      <c r="A19" s="5"/>
      <c r="B19" s="5"/>
      <c r="C19" s="5"/>
      <c r="D19" s="10"/>
      <c r="E19" s="135" t="s">
        <v>587</v>
      </c>
      <c r="F19" s="364">
        <v>10</v>
      </c>
      <c r="G19" s="364"/>
      <c r="H19" s="6" t="str">
        <f>H17</f>
        <v>……</v>
      </c>
      <c r="J19" s="10"/>
      <c r="K19" s="10"/>
      <c r="L19" s="14"/>
      <c r="M19" s="135" t="s">
        <v>920</v>
      </c>
      <c r="N19" s="364">
        <v>10</v>
      </c>
      <c r="O19" s="364"/>
      <c r="P19" s="6" t="str">
        <f>P16</f>
        <v>……</v>
      </c>
      <c r="R19" s="150" t="s">
        <v>284</v>
      </c>
      <c r="S19" s="151"/>
      <c r="T19" s="151"/>
      <c r="U19" s="151"/>
      <c r="V19" s="151"/>
      <c r="W19" s="371">
        <f>MAX(SUM(F16,F18),SUM(W18+N16))</f>
        <v>20.490000000000002</v>
      </c>
      <c r="X19" s="371"/>
      <c r="Y19" s="133"/>
      <c r="Z19" s="149"/>
      <c r="AA19" s="133"/>
      <c r="AB19" s="133"/>
      <c r="AC19" s="152" t="s">
        <v>928</v>
      </c>
      <c r="AD19" s="365">
        <v>0</v>
      </c>
      <c r="AE19" s="365"/>
      <c r="AG19" s="150" t="s">
        <v>286</v>
      </c>
      <c r="AH19" s="151"/>
      <c r="AI19" s="148">
        <f>IF(F16&lt;10,2,TRUNC(F16/3.3))</f>
        <v>3</v>
      </c>
      <c r="AL19" s="153" t="s">
        <v>876</v>
      </c>
      <c r="AM19" s="23"/>
      <c r="AN19" s="23"/>
      <c r="AO19" s="28"/>
      <c r="AP19" s="28"/>
    </row>
    <row r="20" spans="1:42" ht="10.5" customHeight="1">
      <c r="A20" s="5"/>
      <c r="B20" s="5"/>
      <c r="C20" s="5"/>
      <c r="D20" s="10"/>
      <c r="E20" s="135" t="s">
        <v>588</v>
      </c>
      <c r="F20" s="364">
        <v>10</v>
      </c>
      <c r="G20" s="364"/>
      <c r="H20" s="6" t="str">
        <f>H17</f>
        <v>……</v>
      </c>
      <c r="J20" s="10"/>
      <c r="K20" s="10"/>
      <c r="L20" s="14"/>
      <c r="M20" s="135" t="s">
        <v>921</v>
      </c>
      <c r="N20" s="364">
        <v>10</v>
      </c>
      <c r="O20" s="364"/>
      <c r="P20" s="6" t="str">
        <f>P16</f>
        <v>……</v>
      </c>
      <c r="R20" s="146"/>
      <c r="W20" s="368"/>
      <c r="X20" s="369"/>
      <c r="AL20" s="22" t="s">
        <v>287</v>
      </c>
      <c r="AM20" s="28"/>
      <c r="AN20" s="22" t="s">
        <v>711</v>
      </c>
      <c r="AO20" s="28"/>
      <c r="AP20" s="22" t="s">
        <v>712</v>
      </c>
    </row>
    <row r="21" spans="1:42" ht="10.5" customHeight="1">
      <c r="A21" s="5"/>
      <c r="B21" s="5"/>
      <c r="C21" s="5"/>
      <c r="D21" s="10"/>
      <c r="E21" s="135" t="s">
        <v>589</v>
      </c>
      <c r="F21" s="364">
        <v>10</v>
      </c>
      <c r="G21" s="364"/>
      <c r="H21" s="6" t="str">
        <f>H17</f>
        <v>……</v>
      </c>
      <c r="J21" s="10"/>
      <c r="K21" s="10"/>
      <c r="M21" s="135" t="s">
        <v>698</v>
      </c>
      <c r="N21" s="364">
        <f>TRUNC(AVERAGE(F19,F20))</f>
        <v>10</v>
      </c>
      <c r="O21" s="365"/>
      <c r="P21" s="4"/>
      <c r="Q21" s="90"/>
      <c r="R21" s="137" t="s">
        <v>697</v>
      </c>
      <c r="S21" s="18"/>
      <c r="T21" s="18"/>
      <c r="U21" s="18"/>
      <c r="V21" s="46" t="s">
        <v>287</v>
      </c>
      <c r="W21" s="47" t="s">
        <v>288</v>
      </c>
      <c r="X21" s="48" t="s">
        <v>257</v>
      </c>
      <c r="Y21" s="20"/>
      <c r="Z21" s="21" t="s">
        <v>258</v>
      </c>
      <c r="AA21" s="21"/>
      <c r="AB21" s="21"/>
      <c r="AC21" s="22" t="s">
        <v>259</v>
      </c>
      <c r="AD21" s="23"/>
      <c r="AE21" s="22" t="s">
        <v>260</v>
      </c>
      <c r="AF21" s="22"/>
      <c r="AG21" s="22" t="s">
        <v>84</v>
      </c>
      <c r="AH21" s="24"/>
      <c r="AI21" s="22" t="s">
        <v>85</v>
      </c>
      <c r="AL21" s="63" t="s">
        <v>713</v>
      </c>
      <c r="AM21" s="28"/>
      <c r="AN21" s="64">
        <f>COUNTIF($X$22:$X$61,11)+COUNTIF($H$28:$H$61,11)+COUNTIF($P$28:$P$59,11)</f>
        <v>0</v>
      </c>
      <c r="AO21" s="28"/>
      <c r="AP21" s="24">
        <v>1</v>
      </c>
    </row>
    <row r="22" spans="1:42" ht="10.5" customHeight="1">
      <c r="A22" s="5"/>
      <c r="B22" s="5"/>
      <c r="C22" s="5"/>
      <c r="D22" s="10"/>
      <c r="E22" s="135" t="s">
        <v>787</v>
      </c>
      <c r="F22" s="364">
        <v>10</v>
      </c>
      <c r="G22" s="364"/>
      <c r="H22" s="6" t="str">
        <f>H17</f>
        <v>……</v>
      </c>
      <c r="J22" s="10"/>
      <c r="K22" s="10"/>
      <c r="M22" s="135" t="s">
        <v>914</v>
      </c>
      <c r="N22" s="364">
        <f>TRUNC(AVERAGE(F21,F22))</f>
        <v>10</v>
      </c>
      <c r="O22" s="365"/>
      <c r="P22" s="4"/>
      <c r="Q22" s="29">
        <f>LOOKUP(V22,$AL$40:$AL$53,$AO$40:$AO$63)</f>
        <v>0</v>
      </c>
      <c r="R22" s="71" t="s">
        <v>86</v>
      </c>
      <c r="S22" s="71"/>
      <c r="T22" s="71"/>
      <c r="U22" s="69"/>
      <c r="V22" s="72">
        <v>-6</v>
      </c>
      <c r="W22" s="54" t="s">
        <v>87</v>
      </c>
      <c r="X22" s="72">
        <v>0</v>
      </c>
      <c r="Y22" s="27" t="s">
        <v>88</v>
      </c>
      <c r="Z22" s="28"/>
      <c r="AA22" s="25"/>
      <c r="AB22" s="25"/>
      <c r="AC22" s="359">
        <f>TRUNC($N$21/2)+V22</f>
        <v>-1</v>
      </c>
      <c r="AD22" s="23"/>
      <c r="AE22" s="26">
        <f>2+$AD$18</f>
        <v>2</v>
      </c>
      <c r="AF22" s="24"/>
      <c r="AG22" s="24">
        <v>6</v>
      </c>
      <c r="AH22" s="24"/>
      <c r="AI22" s="24" t="s">
        <v>89</v>
      </c>
      <c r="AJ22" s="90"/>
      <c r="AK22" s="90"/>
      <c r="AL22" s="63" t="s">
        <v>714</v>
      </c>
      <c r="AM22" s="28"/>
      <c r="AN22" s="64">
        <f>COUNTIF($X$22:$X$61,10)+COUNTIF($H$28:$H$61,10)+COUNTIF($P$28:$P$59,10)</f>
        <v>0</v>
      </c>
      <c r="AO22" s="28"/>
      <c r="AP22" s="24">
        <v>1</v>
      </c>
    </row>
    <row r="23" spans="1:42" ht="10.5" customHeight="1">
      <c r="A23" s="5"/>
      <c r="B23" s="5"/>
      <c r="C23" s="5"/>
      <c r="D23" s="10"/>
      <c r="E23" s="135" t="s">
        <v>574</v>
      </c>
      <c r="F23" s="364">
        <v>10</v>
      </c>
      <c r="G23" s="364"/>
      <c r="H23" s="6" t="str">
        <f>H17</f>
        <v>……</v>
      </c>
      <c r="J23" s="10"/>
      <c r="K23" s="10"/>
      <c r="M23" s="135" t="s">
        <v>915</v>
      </c>
      <c r="N23" s="364">
        <f>TRUNC(AVERAGE(N22,F19))</f>
        <v>10</v>
      </c>
      <c r="O23" s="365"/>
      <c r="P23" s="4"/>
      <c r="Q23" s="68"/>
      <c r="R23" s="71"/>
      <c r="S23" s="71"/>
      <c r="T23" s="71"/>
      <c r="V23" s="72"/>
      <c r="W23" s="54"/>
      <c r="X23" s="72"/>
      <c r="Y23" s="27" t="s">
        <v>90</v>
      </c>
      <c r="Z23" s="28"/>
      <c r="AA23" s="25"/>
      <c r="AB23" s="25"/>
      <c r="AC23" s="359">
        <f>TRUNC($N$21/2)+V22</f>
        <v>-1</v>
      </c>
      <c r="AD23" s="23"/>
      <c r="AE23" s="26">
        <f>2+$AD$18</f>
        <v>2</v>
      </c>
      <c r="AF23" s="24"/>
      <c r="AG23" s="24">
        <v>8</v>
      </c>
      <c r="AH23" s="24"/>
      <c r="AI23" s="24" t="s">
        <v>91</v>
      </c>
      <c r="AJ23" s="90"/>
      <c r="AK23" s="90"/>
      <c r="AL23" s="63" t="s">
        <v>715</v>
      </c>
      <c r="AM23" s="28"/>
      <c r="AN23" s="64">
        <f>COUNTIF($X$22:$X$61,9)+COUNTIF($H$28:$H$61,9)+COUNTIF($P$28:$P$59,9)</f>
        <v>0</v>
      </c>
      <c r="AO23" s="28"/>
      <c r="AP23" s="24">
        <v>2</v>
      </c>
    </row>
    <row r="24" spans="1:42" ht="10.5" customHeight="1">
      <c r="A24" s="5"/>
      <c r="B24" s="5"/>
      <c r="C24" s="5"/>
      <c r="D24" s="10"/>
      <c r="E24" s="135" t="s">
        <v>564</v>
      </c>
      <c r="F24" s="364">
        <v>10</v>
      </c>
      <c r="G24" s="364"/>
      <c r="H24" s="6" t="str">
        <f>H17</f>
        <v>……</v>
      </c>
      <c r="J24" s="10"/>
      <c r="K24" s="10"/>
      <c r="M24" s="135" t="s">
        <v>916</v>
      </c>
      <c r="N24" s="364">
        <f>TRUNC(AVERAGE(21-F16,F20))</f>
        <v>10</v>
      </c>
      <c r="O24" s="365"/>
      <c r="P24" s="4"/>
      <c r="Q24" s="29">
        <f>LOOKUP(V24,$AL$40:$AL$53,$AO$40:$AO$63)</f>
        <v>0</v>
      </c>
      <c r="R24" s="71" t="s">
        <v>92</v>
      </c>
      <c r="S24" s="71"/>
      <c r="T24" s="71"/>
      <c r="U24" s="69"/>
      <c r="V24" s="72">
        <v>-6</v>
      </c>
      <c r="W24" s="54" t="s">
        <v>87</v>
      </c>
      <c r="X24" s="72">
        <v>0</v>
      </c>
      <c r="Y24" s="27" t="s">
        <v>88</v>
      </c>
      <c r="Z24" s="25"/>
      <c r="AA24" s="25"/>
      <c r="AB24" s="25"/>
      <c r="AC24" s="359">
        <f>TRUNC($N$21/2)+V24</f>
        <v>-1</v>
      </c>
      <c r="AD24" s="23"/>
      <c r="AE24" s="26">
        <f>3+$AD$18</f>
        <v>3</v>
      </c>
      <c r="AF24" s="24"/>
      <c r="AG24" s="24">
        <v>8</v>
      </c>
      <c r="AH24" s="24"/>
      <c r="AI24" s="24" t="s">
        <v>91</v>
      </c>
      <c r="AJ24" s="90"/>
      <c r="AK24" s="90"/>
      <c r="AL24" s="63" t="s">
        <v>716</v>
      </c>
      <c r="AM24" s="28"/>
      <c r="AN24" s="64">
        <f>COUNTIF($X$22:$X$61,8)+COUNTIF($H$28:$H$61,8)+COUNTIF($P$28:$P$59,8)</f>
        <v>0</v>
      </c>
      <c r="AO24" s="28"/>
      <c r="AP24" s="24">
        <v>3</v>
      </c>
    </row>
    <row r="25" spans="3:42" ht="9.75" customHeight="1">
      <c r="C25" s="4"/>
      <c r="D25" s="4"/>
      <c r="E25" s="4"/>
      <c r="F25" s="4"/>
      <c r="G25" s="4"/>
      <c r="H25" s="4"/>
      <c r="I25" s="4"/>
      <c r="O25" s="4"/>
      <c r="P25" s="4"/>
      <c r="Q25" s="68"/>
      <c r="R25" s="71"/>
      <c r="S25" s="71"/>
      <c r="T25" s="71"/>
      <c r="U25" s="65"/>
      <c r="V25" s="72"/>
      <c r="W25" s="54"/>
      <c r="X25" s="72"/>
      <c r="Y25" s="27" t="s">
        <v>90</v>
      </c>
      <c r="Z25" s="25"/>
      <c r="AA25" s="25"/>
      <c r="AB25" s="25"/>
      <c r="AC25" s="359">
        <f>TRUNC($N$21/2)+V24</f>
        <v>-1</v>
      </c>
      <c r="AD25" s="23"/>
      <c r="AE25" s="26">
        <f>4+$AD$18</f>
        <v>4</v>
      </c>
      <c r="AF25" s="24"/>
      <c r="AG25" s="24">
        <v>8</v>
      </c>
      <c r="AH25" s="24"/>
      <c r="AI25" s="24" t="s">
        <v>93</v>
      </c>
      <c r="AJ25" s="90"/>
      <c r="AK25" s="90"/>
      <c r="AL25" s="63" t="s">
        <v>528</v>
      </c>
      <c r="AM25" s="28"/>
      <c r="AN25" s="64">
        <f>COUNTIF($X$22:$X$61,7)+COUNTIF($H$28:$H$61,7)+COUNTIF($P$28:$P$59,7)</f>
        <v>0</v>
      </c>
      <c r="AO25" s="28"/>
      <c r="AP25" s="24">
        <v>4</v>
      </c>
    </row>
    <row r="26" spans="6:42" ht="12" customHeight="1">
      <c r="F26" s="46" t="s">
        <v>287</v>
      </c>
      <c r="G26" s="47" t="s">
        <v>288</v>
      </c>
      <c r="H26" s="48" t="s">
        <v>257</v>
      </c>
      <c r="N26" s="46" t="s">
        <v>287</v>
      </c>
      <c r="O26" s="47" t="s">
        <v>288</v>
      </c>
      <c r="P26" s="48" t="s">
        <v>257</v>
      </c>
      <c r="Q26" s="29">
        <f>LOOKUP(V26,$AL$40:$AL$53,$AO$40:$AO$63)</f>
        <v>0</v>
      </c>
      <c r="R26" s="71" t="s">
        <v>94</v>
      </c>
      <c r="S26" s="71"/>
      <c r="T26" s="71"/>
      <c r="U26" s="65"/>
      <c r="V26" s="72">
        <v>-6</v>
      </c>
      <c r="W26" s="54" t="s">
        <v>87</v>
      </c>
      <c r="X26" s="72">
        <v>0</v>
      </c>
      <c r="Y26" s="27" t="s">
        <v>95</v>
      </c>
      <c r="Z26" s="25"/>
      <c r="AA26" s="25"/>
      <c r="AB26" s="25"/>
      <c r="AC26" s="359">
        <f>TRUNC($N$21/2)+V26</f>
        <v>-1</v>
      </c>
      <c r="AD26" s="23"/>
      <c r="AE26" s="26">
        <f>1+$AD$18</f>
        <v>1</v>
      </c>
      <c r="AF26" s="24"/>
      <c r="AG26" s="24">
        <v>8</v>
      </c>
      <c r="AH26" s="24"/>
      <c r="AI26" s="24" t="s">
        <v>96</v>
      </c>
      <c r="AJ26" s="90"/>
      <c r="AK26" s="90"/>
      <c r="AL26" s="63" t="s">
        <v>527</v>
      </c>
      <c r="AM26" s="28"/>
      <c r="AN26" s="64">
        <f>COUNTIF($X$22:$X$61,6)+COUNTIF($H$28:$H$61,6)+COUNTIF($P$28:$P$59,6)</f>
        <v>0</v>
      </c>
      <c r="AO26" s="28"/>
      <c r="AP26" s="24">
        <v>5</v>
      </c>
    </row>
    <row r="27" spans="1:42" ht="9.75" customHeight="1">
      <c r="A27" s="137" t="s">
        <v>505</v>
      </c>
      <c r="B27" s="138"/>
      <c r="C27" s="138"/>
      <c r="D27" s="139"/>
      <c r="E27" s="138"/>
      <c r="F27" s="133"/>
      <c r="G27" s="133"/>
      <c r="H27" s="133"/>
      <c r="I27" s="139"/>
      <c r="J27" s="137" t="s">
        <v>501</v>
      </c>
      <c r="K27" s="139"/>
      <c r="L27" s="139"/>
      <c r="M27" s="133"/>
      <c r="N27" s="133"/>
      <c r="O27" s="133"/>
      <c r="P27" s="133"/>
      <c r="Q27" s="29">
        <f>LOOKUP(V27,$AL$40:$AL$53,$AO$40:$AO$63)</f>
        <v>0</v>
      </c>
      <c r="R27" s="71" t="s">
        <v>97</v>
      </c>
      <c r="S27" s="71"/>
      <c r="T27" s="71"/>
      <c r="U27" s="65"/>
      <c r="V27" s="72">
        <v>-6</v>
      </c>
      <c r="W27" s="54" t="s">
        <v>87</v>
      </c>
      <c r="X27" s="72">
        <v>0</v>
      </c>
      <c r="Y27" s="30"/>
      <c r="Z27" s="25"/>
      <c r="AA27" s="25"/>
      <c r="AB27" s="25"/>
      <c r="AC27" s="332"/>
      <c r="AD27" s="23"/>
      <c r="AE27" s="26"/>
      <c r="AF27" s="24"/>
      <c r="AG27" s="24"/>
      <c r="AH27" s="24"/>
      <c r="AI27" s="24"/>
      <c r="AJ27" s="90"/>
      <c r="AK27" s="90"/>
      <c r="AL27" s="63" t="s">
        <v>526</v>
      </c>
      <c r="AM27" s="28"/>
      <c r="AN27" s="64">
        <f>COUNTIF($X$22:$X$61,5)+COUNTIF($H$28:$H$61,5)+COUNTIF($P$28:$P$59,5)</f>
        <v>0</v>
      </c>
      <c r="AO27" s="28"/>
      <c r="AP27" s="24">
        <v>6</v>
      </c>
    </row>
    <row r="28" spans="1:45" ht="9.75" customHeight="1">
      <c r="A28" s="49" t="s">
        <v>918</v>
      </c>
      <c r="B28" s="49"/>
      <c r="C28" s="49"/>
      <c r="D28" s="28"/>
      <c r="E28" s="29">
        <f aca="true" t="shared" si="18" ref="E28:E40">LOOKUP(F28,$AL$42:$AL$53,$AP$42:$AP$53)</f>
        <v>0</v>
      </c>
      <c r="F28" s="356">
        <v>-4</v>
      </c>
      <c r="G28" s="56" t="s">
        <v>87</v>
      </c>
      <c r="H28" s="356">
        <v>0</v>
      </c>
      <c r="I28" s="29">
        <f aca="true" t="shared" si="19" ref="I28:I40">LOOKUP(N28,$AL$35:$AL$53,$AM$35:$AM$53)</f>
        <v>0</v>
      </c>
      <c r="J28" s="49" t="s">
        <v>1009</v>
      </c>
      <c r="K28" s="23"/>
      <c r="L28" s="23"/>
      <c r="N28" s="356">
        <v>-11</v>
      </c>
      <c r="O28" s="56" t="s">
        <v>87</v>
      </c>
      <c r="P28" s="356">
        <v>0</v>
      </c>
      <c r="Q28" s="29">
        <f>LOOKUP(V28,$AL$40:$AL$53,$AO$40:$AO$63)</f>
        <v>0</v>
      </c>
      <c r="R28" s="71" t="s">
        <v>98</v>
      </c>
      <c r="S28" s="71"/>
      <c r="T28" s="71"/>
      <c r="U28" s="65"/>
      <c r="V28" s="72">
        <v>-6</v>
      </c>
      <c r="W28" s="54" t="s">
        <v>87</v>
      </c>
      <c r="X28" s="72">
        <v>0</v>
      </c>
      <c r="Y28" s="27" t="s">
        <v>99</v>
      </c>
      <c r="Z28" s="28"/>
      <c r="AA28" s="25"/>
      <c r="AB28" s="25"/>
      <c r="AC28" s="359">
        <f>TRUNC($N$21/2)+V28</f>
        <v>-1</v>
      </c>
      <c r="AD28" s="23"/>
      <c r="AE28" s="26">
        <f>3+$AD$18</f>
        <v>3</v>
      </c>
      <c r="AF28" s="24"/>
      <c r="AG28" s="24">
        <v>10</v>
      </c>
      <c r="AH28" s="24"/>
      <c r="AI28" s="24" t="s">
        <v>100</v>
      </c>
      <c r="AJ28" s="90"/>
      <c r="AK28" s="90"/>
      <c r="AL28" s="63" t="s">
        <v>793</v>
      </c>
      <c r="AM28" s="28"/>
      <c r="AN28" s="64">
        <f>COUNTIF($X$22:$X$61,4)+COUNTIF($H$28:$H$61,4)+COUNTIF($P$28:$P$59,4)</f>
        <v>0</v>
      </c>
      <c r="AO28" s="28"/>
      <c r="AP28" s="24">
        <v>7</v>
      </c>
      <c r="AQ28" s="28"/>
      <c r="AR28" s="28"/>
      <c r="AS28" s="28"/>
    </row>
    <row r="29" spans="1:45" ht="9.75" customHeight="1">
      <c r="A29" s="49" t="s">
        <v>1010</v>
      </c>
      <c r="B29" s="49"/>
      <c r="C29" s="49"/>
      <c r="D29" s="28"/>
      <c r="E29" s="29">
        <f t="shared" si="18"/>
        <v>0</v>
      </c>
      <c r="F29" s="356">
        <v>-4</v>
      </c>
      <c r="G29" s="56" t="s">
        <v>87</v>
      </c>
      <c r="H29" s="356">
        <v>0</v>
      </c>
      <c r="I29" s="29">
        <f t="shared" si="19"/>
        <v>0</v>
      </c>
      <c r="J29" s="49" t="s">
        <v>1011</v>
      </c>
      <c r="K29" s="23"/>
      <c r="L29" s="23"/>
      <c r="N29" s="356">
        <v>-11</v>
      </c>
      <c r="O29" s="56" t="s">
        <v>87</v>
      </c>
      <c r="P29" s="356">
        <v>0</v>
      </c>
      <c r="Q29" s="68"/>
      <c r="R29" s="71"/>
      <c r="S29" s="71"/>
      <c r="T29" s="71"/>
      <c r="U29" s="69"/>
      <c r="V29" s="72"/>
      <c r="W29" s="54"/>
      <c r="X29" s="72"/>
      <c r="Y29" s="27" t="s">
        <v>665</v>
      </c>
      <c r="Z29" s="28"/>
      <c r="AA29" s="25"/>
      <c r="AB29" s="25"/>
      <c r="AC29" s="359">
        <f>TRUNC($N$21/2)+V28</f>
        <v>-1</v>
      </c>
      <c r="AD29" s="23"/>
      <c r="AE29" s="26">
        <f>4+$AD$18</f>
        <v>4</v>
      </c>
      <c r="AF29" s="24"/>
      <c r="AG29" s="24">
        <v>10</v>
      </c>
      <c r="AH29" s="24"/>
      <c r="AI29" s="24" t="s">
        <v>93</v>
      </c>
      <c r="AJ29" s="90"/>
      <c r="AK29" s="90"/>
      <c r="AL29" s="63" t="s">
        <v>792</v>
      </c>
      <c r="AM29" s="28"/>
      <c r="AN29" s="64">
        <f>COUNTIF($X$22:$X$61,3)+COUNTIF($H$28:$H$61,3)+COUNTIF($P$28:$P$59,3)</f>
        <v>0</v>
      </c>
      <c r="AO29" s="28"/>
      <c r="AP29" s="24">
        <v>8</v>
      </c>
      <c r="AQ29" s="28"/>
      <c r="AR29" s="28"/>
      <c r="AS29" s="28"/>
    </row>
    <row r="30" spans="1:45" ht="9.75" customHeight="1">
      <c r="A30" s="49" t="s">
        <v>1012</v>
      </c>
      <c r="B30" s="49"/>
      <c r="C30" s="49"/>
      <c r="D30" s="28"/>
      <c r="E30" s="29">
        <f t="shared" si="18"/>
        <v>0</v>
      </c>
      <c r="F30" s="356">
        <v>-4</v>
      </c>
      <c r="G30" s="56" t="s">
        <v>87</v>
      </c>
      <c r="H30" s="356">
        <v>0</v>
      </c>
      <c r="I30" s="29">
        <f t="shared" si="19"/>
        <v>0</v>
      </c>
      <c r="J30" s="49" t="s">
        <v>929</v>
      </c>
      <c r="K30" s="23"/>
      <c r="L30" s="23"/>
      <c r="N30" s="356">
        <v>-11</v>
      </c>
      <c r="O30" s="56" t="s">
        <v>87</v>
      </c>
      <c r="P30" s="356">
        <v>0</v>
      </c>
      <c r="Q30" s="29">
        <f>LOOKUP(V30,$AL$40:$AL$53,$AO$40:$AO$63)</f>
        <v>0</v>
      </c>
      <c r="R30" s="73" t="s">
        <v>666</v>
      </c>
      <c r="S30" s="71"/>
      <c r="T30" s="71"/>
      <c r="U30" s="69"/>
      <c r="V30" s="72">
        <v>-6</v>
      </c>
      <c r="W30" s="54" t="s">
        <v>87</v>
      </c>
      <c r="X30" s="72">
        <v>0</v>
      </c>
      <c r="Y30" s="30"/>
      <c r="Z30" s="28"/>
      <c r="AA30" s="25"/>
      <c r="AB30" s="25"/>
      <c r="AC30" s="359">
        <f>TRUNC($N$21/2)+V30</f>
        <v>-1</v>
      </c>
      <c r="AD30" s="32" t="s">
        <v>926</v>
      </c>
      <c r="AE30" s="26">
        <f>($AD$18)</f>
        <v>0</v>
      </c>
      <c r="AF30" s="31" t="s">
        <v>927</v>
      </c>
      <c r="AG30" s="24">
        <v>8</v>
      </c>
      <c r="AH30" s="23"/>
      <c r="AI30" s="24"/>
      <c r="AJ30" s="90"/>
      <c r="AK30" s="90"/>
      <c r="AL30" s="63" t="s">
        <v>791</v>
      </c>
      <c r="AM30" s="28"/>
      <c r="AN30" s="64">
        <v>9</v>
      </c>
      <c r="AO30" s="28"/>
      <c r="AP30" s="24">
        <v>9</v>
      </c>
      <c r="AQ30" s="28"/>
      <c r="AR30" s="28"/>
      <c r="AS30" s="28"/>
    </row>
    <row r="31" spans="1:45" ht="9.75" customHeight="1">
      <c r="A31" s="49" t="s">
        <v>930</v>
      </c>
      <c r="B31" s="49"/>
      <c r="C31" s="49"/>
      <c r="D31" s="28"/>
      <c r="E31" s="29">
        <f t="shared" si="18"/>
        <v>0</v>
      </c>
      <c r="F31" s="356">
        <v>-4</v>
      </c>
      <c r="G31" s="56" t="s">
        <v>87</v>
      </c>
      <c r="H31" s="356">
        <v>0</v>
      </c>
      <c r="I31" s="29">
        <f t="shared" si="19"/>
        <v>0</v>
      </c>
      <c r="J31" s="49" t="s">
        <v>931</v>
      </c>
      <c r="K31" s="23"/>
      <c r="L31" s="23"/>
      <c r="N31" s="356">
        <v>-11</v>
      </c>
      <c r="O31" s="56" t="s">
        <v>87</v>
      </c>
      <c r="P31" s="356">
        <v>0</v>
      </c>
      <c r="Q31" s="29">
        <f>LOOKUP(V31,$AL$40:$AL$53,$AO$40:$AO$63)</f>
        <v>0</v>
      </c>
      <c r="R31" s="71" t="s">
        <v>667</v>
      </c>
      <c r="S31" s="71"/>
      <c r="T31" s="71"/>
      <c r="U31" s="65"/>
      <c r="V31" s="72">
        <v>-6</v>
      </c>
      <c r="W31" s="54" t="s">
        <v>87</v>
      </c>
      <c r="X31" s="72">
        <v>0</v>
      </c>
      <c r="Y31" s="27" t="s">
        <v>668</v>
      </c>
      <c r="Z31" s="28"/>
      <c r="AA31" s="25"/>
      <c r="AB31" s="25"/>
      <c r="AC31" s="359">
        <f>TRUNC($N$21/2)+V31</f>
        <v>-1</v>
      </c>
      <c r="AD31" s="24"/>
      <c r="AE31" s="26">
        <f>1+$AD$18</f>
        <v>1</v>
      </c>
      <c r="AF31" s="24"/>
      <c r="AG31" s="24">
        <v>5</v>
      </c>
      <c r="AH31" s="23"/>
      <c r="AI31" s="24" t="s">
        <v>669</v>
      </c>
      <c r="AJ31" s="90"/>
      <c r="AK31" s="90"/>
      <c r="AL31" s="63" t="s">
        <v>924</v>
      </c>
      <c r="AM31" s="28"/>
      <c r="AN31" s="64">
        <f>COUNTIF($X$22:$X$61,1)+COUNTIF($H$28:$H$61,1)+COUNTIF($P$28:$P$59,1)</f>
        <v>0</v>
      </c>
      <c r="AO31" s="28"/>
      <c r="AP31" s="24">
        <v>10</v>
      </c>
      <c r="AQ31" s="28"/>
      <c r="AR31" s="28"/>
      <c r="AS31" s="28"/>
    </row>
    <row r="32" spans="1:45" ht="9.75" customHeight="1">
      <c r="A32" s="49" t="s">
        <v>932</v>
      </c>
      <c r="B32" s="49"/>
      <c r="C32" s="49"/>
      <c r="D32" s="28"/>
      <c r="E32" s="29">
        <f t="shared" si="18"/>
        <v>0</v>
      </c>
      <c r="F32" s="356">
        <v>-4</v>
      </c>
      <c r="G32" s="56" t="s">
        <v>87</v>
      </c>
      <c r="H32" s="356">
        <v>0</v>
      </c>
      <c r="I32" s="29">
        <f t="shared" si="19"/>
        <v>0</v>
      </c>
      <c r="J32" s="49" t="s">
        <v>933</v>
      </c>
      <c r="K32" s="23"/>
      <c r="L32" s="23"/>
      <c r="N32" s="356">
        <v>-11</v>
      </c>
      <c r="O32" s="56" t="s">
        <v>87</v>
      </c>
      <c r="P32" s="356">
        <v>0</v>
      </c>
      <c r="Q32" s="68"/>
      <c r="R32" s="71"/>
      <c r="S32" s="71"/>
      <c r="T32" s="71"/>
      <c r="U32" s="69"/>
      <c r="V32" s="72"/>
      <c r="W32" s="54"/>
      <c r="X32" s="72"/>
      <c r="Y32" s="27" t="s">
        <v>670</v>
      </c>
      <c r="Z32" s="28"/>
      <c r="AA32" s="25"/>
      <c r="AB32" s="25"/>
      <c r="AC32" s="359">
        <f>TRUNC($N$21/2)+V31</f>
        <v>-1</v>
      </c>
      <c r="AD32" s="24"/>
      <c r="AE32" s="26">
        <f>2+$AD$18</f>
        <v>2</v>
      </c>
      <c r="AF32" s="24"/>
      <c r="AG32" s="24">
        <v>5</v>
      </c>
      <c r="AH32" s="23"/>
      <c r="AI32" s="24" t="s">
        <v>96</v>
      </c>
      <c r="AJ32" s="90"/>
      <c r="AK32" s="90"/>
      <c r="AQ32" s="28"/>
      <c r="AR32" s="28"/>
      <c r="AS32" s="28"/>
    </row>
    <row r="33" spans="1:45" ht="9.75" customHeight="1">
      <c r="A33" s="49" t="s">
        <v>483</v>
      </c>
      <c r="B33" s="49"/>
      <c r="C33" s="49"/>
      <c r="D33" s="28"/>
      <c r="E33" s="29">
        <f t="shared" si="18"/>
        <v>0</v>
      </c>
      <c r="F33" s="356">
        <v>-4</v>
      </c>
      <c r="G33" s="56" t="s">
        <v>87</v>
      </c>
      <c r="H33" s="356">
        <v>0</v>
      </c>
      <c r="I33" s="29">
        <f t="shared" si="19"/>
        <v>0</v>
      </c>
      <c r="J33" s="49" t="s">
        <v>484</v>
      </c>
      <c r="K33" s="23"/>
      <c r="L33" s="23"/>
      <c r="N33" s="356">
        <v>-11</v>
      </c>
      <c r="O33" s="56" t="s">
        <v>87</v>
      </c>
      <c r="P33" s="356">
        <v>0</v>
      </c>
      <c r="Q33" s="29">
        <f>LOOKUP(V33,$AL$40:$AL$53,$AO$40:$AO$63)</f>
        <v>0</v>
      </c>
      <c r="R33" s="71" t="s">
        <v>671</v>
      </c>
      <c r="S33" s="71"/>
      <c r="T33" s="71"/>
      <c r="U33" s="69"/>
      <c r="V33" s="72">
        <v>-6</v>
      </c>
      <c r="W33" s="54" t="s">
        <v>87</v>
      </c>
      <c r="X33" s="72">
        <v>0</v>
      </c>
      <c r="Y33" s="27" t="s">
        <v>672</v>
      </c>
      <c r="Z33" s="28"/>
      <c r="AA33" s="25"/>
      <c r="AB33" s="25"/>
      <c r="AC33" s="359">
        <f>TRUNC($N$21/2)+V33</f>
        <v>-1</v>
      </c>
      <c r="AD33" s="32" t="s">
        <v>926</v>
      </c>
      <c r="AE33" s="26">
        <f>1+$AD$18</f>
        <v>1</v>
      </c>
      <c r="AF33" s="31" t="s">
        <v>927</v>
      </c>
      <c r="AG33" s="24">
        <v>8</v>
      </c>
      <c r="AH33" s="23"/>
      <c r="AI33" s="33"/>
      <c r="AJ33" s="90"/>
      <c r="AK33" s="90"/>
      <c r="AL33" s="154" t="s">
        <v>877</v>
      </c>
      <c r="AM33" s="99"/>
      <c r="AO33" s="99"/>
      <c r="AP33" s="99"/>
      <c r="AQ33" s="28"/>
      <c r="AR33" s="28"/>
      <c r="AS33" s="28"/>
    </row>
    <row r="34" spans="1:45" ht="9.75" customHeight="1">
      <c r="A34" s="49" t="s">
        <v>485</v>
      </c>
      <c r="B34" s="49"/>
      <c r="C34" s="49"/>
      <c r="D34" s="28"/>
      <c r="E34" s="29">
        <f t="shared" si="18"/>
        <v>0</v>
      </c>
      <c r="F34" s="356">
        <v>-4</v>
      </c>
      <c r="G34" s="56" t="s">
        <v>87</v>
      </c>
      <c r="H34" s="356">
        <v>0</v>
      </c>
      <c r="I34" s="29">
        <f t="shared" si="19"/>
        <v>0</v>
      </c>
      <c r="J34" s="49" t="s">
        <v>486</v>
      </c>
      <c r="K34" s="23"/>
      <c r="L34" s="23"/>
      <c r="N34" s="356">
        <v>-11</v>
      </c>
      <c r="O34" s="56" t="s">
        <v>87</v>
      </c>
      <c r="P34" s="356">
        <v>0</v>
      </c>
      <c r="Q34" s="68"/>
      <c r="R34" s="71"/>
      <c r="S34" s="71"/>
      <c r="T34" s="71"/>
      <c r="U34" s="70"/>
      <c r="V34" s="72"/>
      <c r="W34" s="54"/>
      <c r="X34" s="72"/>
      <c r="Y34" s="27" t="s">
        <v>673</v>
      </c>
      <c r="Z34" s="28"/>
      <c r="AA34" s="25"/>
      <c r="AB34" s="25"/>
      <c r="AC34" s="359">
        <f>TRUNC($N$21/2)+V33</f>
        <v>-1</v>
      </c>
      <c r="AD34" s="23"/>
      <c r="AE34" s="26">
        <f>2+$AD$18</f>
        <v>2</v>
      </c>
      <c r="AF34" s="24"/>
      <c r="AG34" s="24">
        <v>8</v>
      </c>
      <c r="AH34" s="24"/>
      <c r="AI34" s="24" t="s">
        <v>674</v>
      </c>
      <c r="AJ34" s="90"/>
      <c r="AK34" s="90"/>
      <c r="AL34" s="123" t="s">
        <v>287</v>
      </c>
      <c r="AM34" s="123">
        <v>-11</v>
      </c>
      <c r="AN34" s="123">
        <v>-8</v>
      </c>
      <c r="AO34" s="123">
        <v>-6</v>
      </c>
      <c r="AP34" s="123">
        <v>-4</v>
      </c>
      <c r="AQ34" s="28"/>
      <c r="AR34" s="28"/>
      <c r="AS34" s="28"/>
    </row>
    <row r="35" spans="1:45" ht="9.75" customHeight="1">
      <c r="A35" s="49" t="s">
        <v>487</v>
      </c>
      <c r="B35" s="49"/>
      <c r="C35" s="49"/>
      <c r="D35" s="28"/>
      <c r="E35" s="29">
        <f t="shared" si="18"/>
        <v>0</v>
      </c>
      <c r="F35" s="356">
        <v>-4</v>
      </c>
      <c r="G35" s="56" t="s">
        <v>87</v>
      </c>
      <c r="H35" s="356">
        <v>0</v>
      </c>
      <c r="I35" s="29">
        <f t="shared" si="19"/>
        <v>0</v>
      </c>
      <c r="J35" s="49" t="s">
        <v>488</v>
      </c>
      <c r="K35" s="23"/>
      <c r="L35" s="23"/>
      <c r="N35" s="356">
        <v>-11</v>
      </c>
      <c r="O35" s="56" t="s">
        <v>87</v>
      </c>
      <c r="P35" s="356">
        <v>0</v>
      </c>
      <c r="Q35" s="68"/>
      <c r="R35" s="71"/>
      <c r="S35" s="71"/>
      <c r="T35" s="71"/>
      <c r="U35" s="69"/>
      <c r="V35" s="72"/>
      <c r="W35" s="54"/>
      <c r="X35" s="72"/>
      <c r="Y35" s="27" t="s">
        <v>256</v>
      </c>
      <c r="Z35" s="28"/>
      <c r="AA35" s="25"/>
      <c r="AB35" s="25"/>
      <c r="AC35" s="359">
        <f>TRUNC($N$21/2)+V33</f>
        <v>-1</v>
      </c>
      <c r="AD35" s="23"/>
      <c r="AE35" s="26">
        <f>3+$AD$18</f>
        <v>3</v>
      </c>
      <c r="AF35" s="24"/>
      <c r="AG35" s="24">
        <v>8</v>
      </c>
      <c r="AH35" s="24"/>
      <c r="AI35" s="24" t="s">
        <v>89</v>
      </c>
      <c r="AJ35" s="90"/>
      <c r="AK35" s="90"/>
      <c r="AL35" s="123">
        <v>-11</v>
      </c>
      <c r="AM35" s="19"/>
      <c r="AN35" s="19"/>
      <c r="AO35" s="19"/>
      <c r="AP35" s="19"/>
      <c r="AQ35" s="28"/>
      <c r="AR35" s="28"/>
      <c r="AS35" s="28"/>
    </row>
    <row r="36" spans="1:45" ht="9.75" customHeight="1">
      <c r="A36" s="49" t="s">
        <v>489</v>
      </c>
      <c r="B36" s="49"/>
      <c r="C36" s="49"/>
      <c r="D36" s="28"/>
      <c r="E36" s="29">
        <f t="shared" si="18"/>
        <v>0</v>
      </c>
      <c r="F36" s="356">
        <v>-4</v>
      </c>
      <c r="G36" s="56" t="s">
        <v>87</v>
      </c>
      <c r="H36" s="356">
        <v>0</v>
      </c>
      <c r="I36" s="29">
        <f t="shared" si="19"/>
        <v>0</v>
      </c>
      <c r="J36" s="49" t="s">
        <v>490</v>
      </c>
      <c r="K36" s="23"/>
      <c r="L36" s="23"/>
      <c r="N36" s="356">
        <v>-11</v>
      </c>
      <c r="O36" s="56" t="s">
        <v>87</v>
      </c>
      <c r="P36" s="356">
        <v>0</v>
      </c>
      <c r="Q36" s="29">
        <f>LOOKUP(V36,$AL$40:$AL$53,$AO$40:$AO$63)</f>
        <v>0</v>
      </c>
      <c r="R36" s="71" t="s">
        <v>758</v>
      </c>
      <c r="S36" s="71"/>
      <c r="T36" s="71"/>
      <c r="U36" s="69"/>
      <c r="V36" s="72">
        <v>-6</v>
      </c>
      <c r="W36" s="54" t="s">
        <v>87</v>
      </c>
      <c r="X36" s="72">
        <v>0</v>
      </c>
      <c r="Y36" s="27" t="s">
        <v>759</v>
      </c>
      <c r="Z36" s="28"/>
      <c r="AA36" s="25"/>
      <c r="AB36" s="25"/>
      <c r="AC36" s="359">
        <f>TRUNC($N$21/2)+V36</f>
        <v>-1</v>
      </c>
      <c r="AD36" s="23"/>
      <c r="AE36" s="26">
        <f>1+$AD$18</f>
        <v>1</v>
      </c>
      <c r="AF36" s="24"/>
      <c r="AG36" s="24">
        <v>8</v>
      </c>
      <c r="AH36" s="24"/>
      <c r="AI36" s="24" t="s">
        <v>760</v>
      </c>
      <c r="AJ36" s="90"/>
      <c r="AK36" s="90"/>
      <c r="AL36" s="124">
        <v>-10</v>
      </c>
      <c r="AM36" s="125">
        <v>5</v>
      </c>
      <c r="AN36" s="125"/>
      <c r="AO36" s="126"/>
      <c r="AP36" s="125"/>
      <c r="AQ36" s="28"/>
      <c r="AR36" s="28"/>
      <c r="AS36" s="28"/>
    </row>
    <row r="37" spans="1:45" ht="9.75" customHeight="1">
      <c r="A37" s="49" t="s">
        <v>491</v>
      </c>
      <c r="B37" s="49"/>
      <c r="C37" s="49"/>
      <c r="D37" s="28"/>
      <c r="E37" s="29">
        <f t="shared" si="18"/>
        <v>0</v>
      </c>
      <c r="F37" s="356">
        <v>-4</v>
      </c>
      <c r="G37" s="56" t="s">
        <v>87</v>
      </c>
      <c r="H37" s="356">
        <v>0</v>
      </c>
      <c r="I37" s="29">
        <f t="shared" si="19"/>
        <v>0</v>
      </c>
      <c r="J37" s="49" t="s">
        <v>492</v>
      </c>
      <c r="K37" s="23"/>
      <c r="L37" s="23"/>
      <c r="N37" s="356">
        <v>-11</v>
      </c>
      <c r="O37" s="56" t="s">
        <v>87</v>
      </c>
      <c r="P37" s="356">
        <v>0</v>
      </c>
      <c r="Q37" s="68"/>
      <c r="R37" s="71"/>
      <c r="S37" s="71"/>
      <c r="T37" s="71"/>
      <c r="U37" s="70"/>
      <c r="V37" s="72"/>
      <c r="W37" s="54"/>
      <c r="X37" s="72"/>
      <c r="Y37" s="27" t="s">
        <v>256</v>
      </c>
      <c r="Z37" s="28"/>
      <c r="AA37" s="25"/>
      <c r="AB37" s="25"/>
      <c r="AC37" s="359">
        <f>TRUNC($N$21/2)+V36</f>
        <v>-1</v>
      </c>
      <c r="AD37" s="23"/>
      <c r="AE37" s="26">
        <f>4+$AD$18</f>
        <v>4</v>
      </c>
      <c r="AF37" s="24"/>
      <c r="AG37" s="24">
        <v>10</v>
      </c>
      <c r="AH37" s="24"/>
      <c r="AI37" s="24" t="s">
        <v>89</v>
      </c>
      <c r="AJ37" s="90"/>
      <c r="AK37" s="90"/>
      <c r="AL37" s="123">
        <v>-9</v>
      </c>
      <c r="AM37" s="19">
        <v>10</v>
      </c>
      <c r="AN37" s="19"/>
      <c r="AO37" s="19"/>
      <c r="AP37" s="19"/>
      <c r="AQ37" s="28"/>
      <c r="AR37" s="28"/>
      <c r="AS37" s="28"/>
    </row>
    <row r="38" spans="1:45" ht="9.75" customHeight="1">
      <c r="A38" s="49" t="s">
        <v>493</v>
      </c>
      <c r="B38" s="49"/>
      <c r="C38" s="49"/>
      <c r="D38" s="28"/>
      <c r="E38" s="29">
        <f t="shared" si="18"/>
        <v>0</v>
      </c>
      <c r="F38" s="356">
        <v>-4</v>
      </c>
      <c r="G38" s="56" t="s">
        <v>87</v>
      </c>
      <c r="H38" s="356">
        <v>0</v>
      </c>
      <c r="I38" s="29">
        <f t="shared" si="19"/>
        <v>0</v>
      </c>
      <c r="J38" s="49" t="s">
        <v>647</v>
      </c>
      <c r="K38" s="25"/>
      <c r="L38" s="25"/>
      <c r="M38" s="57"/>
      <c r="N38" s="356">
        <v>-11</v>
      </c>
      <c r="O38" s="56" t="s">
        <v>87</v>
      </c>
      <c r="P38" s="356">
        <v>0</v>
      </c>
      <c r="Q38" s="29">
        <f>LOOKUP(V38,$AL$40:$AL$53,$AO$40:$AO$63)</f>
        <v>0</v>
      </c>
      <c r="R38" s="71" t="s">
        <v>761</v>
      </c>
      <c r="S38" s="71"/>
      <c r="T38" s="71"/>
      <c r="U38" s="65"/>
      <c r="V38" s="72">
        <v>-6</v>
      </c>
      <c r="W38" s="54" t="s">
        <v>87</v>
      </c>
      <c r="X38" s="72">
        <v>0</v>
      </c>
      <c r="Y38" s="27" t="s">
        <v>762</v>
      </c>
      <c r="Z38" s="28"/>
      <c r="AA38" s="25"/>
      <c r="AB38" s="25"/>
      <c r="AC38" s="359">
        <f>TRUNC($N$21/2)+V38</f>
        <v>-1</v>
      </c>
      <c r="AD38" s="23"/>
      <c r="AE38" s="26">
        <f>4+$AD$18</f>
        <v>4</v>
      </c>
      <c r="AF38" s="24"/>
      <c r="AG38" s="24">
        <v>8</v>
      </c>
      <c r="AH38" s="24"/>
      <c r="AI38" s="24" t="s">
        <v>91</v>
      </c>
      <c r="AJ38" s="90"/>
      <c r="AK38" s="90"/>
      <c r="AL38" s="127">
        <v>-8</v>
      </c>
      <c r="AM38" s="125">
        <v>15</v>
      </c>
      <c r="AN38" s="125"/>
      <c r="AO38" s="125"/>
      <c r="AP38" s="125"/>
      <c r="AQ38" s="28"/>
      <c r="AR38" s="28"/>
      <c r="AS38" s="28"/>
    </row>
    <row r="39" spans="1:45" ht="9.75" customHeight="1">
      <c r="A39" s="59" t="s">
        <v>494</v>
      </c>
      <c r="B39" s="49"/>
      <c r="C39" s="49"/>
      <c r="D39" s="45"/>
      <c r="E39" s="29">
        <f t="shared" si="18"/>
        <v>0</v>
      </c>
      <c r="F39" s="356">
        <v>-4</v>
      </c>
      <c r="G39" s="56" t="s">
        <v>87</v>
      </c>
      <c r="H39" s="356">
        <v>0</v>
      </c>
      <c r="I39" s="29">
        <f t="shared" si="19"/>
        <v>0</v>
      </c>
      <c r="J39" s="49" t="s">
        <v>647</v>
      </c>
      <c r="K39" s="25"/>
      <c r="L39" s="25"/>
      <c r="M39" s="57"/>
      <c r="N39" s="356">
        <v>-11</v>
      </c>
      <c r="O39" s="56" t="s">
        <v>87</v>
      </c>
      <c r="P39" s="356">
        <v>0</v>
      </c>
      <c r="Q39" s="29">
        <f>LOOKUP(V39,$AL$40:$AL$53,$AO$40:$AO$63)</f>
        <v>0</v>
      </c>
      <c r="R39" s="71" t="s">
        <v>763</v>
      </c>
      <c r="S39" s="71"/>
      <c r="T39" s="71"/>
      <c r="U39" s="65"/>
      <c r="V39" s="72">
        <v>-6</v>
      </c>
      <c r="W39" s="54" t="s">
        <v>87</v>
      </c>
      <c r="X39" s="72">
        <v>0</v>
      </c>
      <c r="Y39" s="27" t="s">
        <v>764</v>
      </c>
      <c r="Z39" s="28"/>
      <c r="AA39" s="25"/>
      <c r="AB39" s="25"/>
      <c r="AC39" s="332"/>
      <c r="AD39" s="23"/>
      <c r="AE39" s="26"/>
      <c r="AF39" s="24"/>
      <c r="AG39" s="24">
        <v>13</v>
      </c>
      <c r="AH39" s="24"/>
      <c r="AI39" s="24" t="s">
        <v>89</v>
      </c>
      <c r="AJ39" s="90"/>
      <c r="AK39" s="90"/>
      <c r="AL39" s="123">
        <v>-7</v>
      </c>
      <c r="AM39" s="19">
        <v>25</v>
      </c>
      <c r="AN39" s="19">
        <v>10</v>
      </c>
      <c r="AO39" s="19"/>
      <c r="AP39" s="19"/>
      <c r="AQ39" s="28"/>
      <c r="AR39" s="28"/>
      <c r="AS39" s="28"/>
    </row>
    <row r="40" spans="1:45" ht="9.75" customHeight="1">
      <c r="A40" s="59" t="s">
        <v>494</v>
      </c>
      <c r="B40" s="24"/>
      <c r="C40" s="24"/>
      <c r="D40" s="45"/>
      <c r="E40" s="29">
        <f t="shared" si="18"/>
        <v>0</v>
      </c>
      <c r="F40" s="356">
        <v>-4</v>
      </c>
      <c r="G40" s="56" t="s">
        <v>87</v>
      </c>
      <c r="H40" s="356">
        <v>0</v>
      </c>
      <c r="I40" s="29">
        <f t="shared" si="19"/>
        <v>0</v>
      </c>
      <c r="J40" s="49" t="s">
        <v>647</v>
      </c>
      <c r="K40" s="25"/>
      <c r="L40" s="25"/>
      <c r="M40" s="57"/>
      <c r="N40" s="356">
        <v>-11</v>
      </c>
      <c r="O40" s="56" t="s">
        <v>87</v>
      </c>
      <c r="P40" s="356">
        <v>0</v>
      </c>
      <c r="Q40" s="68"/>
      <c r="R40" s="69"/>
      <c r="S40" s="69"/>
      <c r="T40" s="69"/>
      <c r="U40" s="69"/>
      <c r="V40" s="69"/>
      <c r="W40" s="16"/>
      <c r="X40" s="69"/>
      <c r="Y40" s="27" t="s">
        <v>765</v>
      </c>
      <c r="Z40" s="28"/>
      <c r="AA40" s="25"/>
      <c r="AB40" s="25"/>
      <c r="AC40" s="332"/>
      <c r="AD40" s="23"/>
      <c r="AE40" s="26"/>
      <c r="AF40" s="24"/>
      <c r="AG40" s="24">
        <v>15</v>
      </c>
      <c r="AH40" s="24"/>
      <c r="AI40" s="24" t="s">
        <v>766</v>
      </c>
      <c r="AJ40" s="90"/>
      <c r="AK40" s="90"/>
      <c r="AL40" s="127">
        <v>-6</v>
      </c>
      <c r="AM40" s="125">
        <v>35</v>
      </c>
      <c r="AN40" s="125">
        <v>20</v>
      </c>
      <c r="AO40" s="125"/>
      <c r="AP40" s="125"/>
      <c r="AQ40" s="28"/>
      <c r="AR40" s="28"/>
      <c r="AS40" s="28"/>
    </row>
    <row r="41" spans="5:42" ht="9.75" customHeight="1">
      <c r="E41" s="68"/>
      <c r="F41" s="357"/>
      <c r="G41" s="57"/>
      <c r="H41" s="357"/>
      <c r="I41" s="29"/>
      <c r="N41" s="357"/>
      <c r="O41" s="57"/>
      <c r="P41" s="357"/>
      <c r="Q41" s="68"/>
      <c r="R41" s="69"/>
      <c r="S41" s="69"/>
      <c r="T41" s="69"/>
      <c r="U41" s="69"/>
      <c r="V41" s="69"/>
      <c r="W41" s="16"/>
      <c r="X41" s="69"/>
      <c r="Y41" s="27" t="s">
        <v>767</v>
      </c>
      <c r="Z41" s="28"/>
      <c r="AA41" s="25"/>
      <c r="AB41" s="25"/>
      <c r="AC41" s="332"/>
      <c r="AD41" s="23"/>
      <c r="AE41" s="26"/>
      <c r="AF41" s="24"/>
      <c r="AG41" s="24">
        <v>20</v>
      </c>
      <c r="AH41" s="24"/>
      <c r="AI41" s="24" t="s">
        <v>768</v>
      </c>
      <c r="AJ41" s="90"/>
      <c r="AK41" s="90"/>
      <c r="AL41" s="123">
        <v>-5</v>
      </c>
      <c r="AM41" s="19">
        <v>45</v>
      </c>
      <c r="AN41" s="19">
        <v>30</v>
      </c>
      <c r="AO41" s="19">
        <v>10</v>
      </c>
      <c r="AP41" s="19"/>
    </row>
    <row r="42" spans="1:44" ht="9.75" customHeight="1">
      <c r="A42" s="140" t="s">
        <v>502</v>
      </c>
      <c r="B42" s="141"/>
      <c r="C42" s="141"/>
      <c r="D42" s="139"/>
      <c r="E42" s="142"/>
      <c r="F42" s="358"/>
      <c r="G42" s="143"/>
      <c r="H42" s="358"/>
      <c r="I42" s="144"/>
      <c r="J42" s="140" t="s">
        <v>503</v>
      </c>
      <c r="K42" s="139"/>
      <c r="L42" s="139"/>
      <c r="M42" s="133"/>
      <c r="N42" s="358"/>
      <c r="O42" s="56"/>
      <c r="P42" s="356"/>
      <c r="Q42" s="29">
        <f>LOOKUP(V42,$AL$40:$AL$53,$AO$40:$AO$63)</f>
        <v>0</v>
      </c>
      <c r="R42" s="71" t="s">
        <v>769</v>
      </c>
      <c r="S42" s="71"/>
      <c r="T42" s="71"/>
      <c r="U42" s="69"/>
      <c r="V42" s="72">
        <v>-6</v>
      </c>
      <c r="W42" s="54" t="s">
        <v>87</v>
      </c>
      <c r="X42" s="72">
        <v>0</v>
      </c>
      <c r="Y42" s="27" t="s">
        <v>770</v>
      </c>
      <c r="Z42" s="28"/>
      <c r="AA42" s="25"/>
      <c r="AB42" s="25"/>
      <c r="AC42" s="359">
        <f>TRUNC($N$21/2)+V42</f>
        <v>-1</v>
      </c>
      <c r="AD42" s="23"/>
      <c r="AE42" s="26">
        <f>2+$AD$18</f>
        <v>2</v>
      </c>
      <c r="AF42" s="24"/>
      <c r="AG42" s="24">
        <v>12</v>
      </c>
      <c r="AH42" s="24"/>
      <c r="AI42" s="24" t="s">
        <v>100</v>
      </c>
      <c r="AJ42" s="90"/>
      <c r="AK42" s="90"/>
      <c r="AL42" s="127">
        <v>-4</v>
      </c>
      <c r="AM42" s="125">
        <v>55</v>
      </c>
      <c r="AN42" s="125">
        <v>40</v>
      </c>
      <c r="AO42" s="125">
        <v>20</v>
      </c>
      <c r="AP42" s="125"/>
      <c r="AQ42" s="15"/>
      <c r="AR42" s="131"/>
    </row>
    <row r="43" spans="1:42" ht="9.75" customHeight="1">
      <c r="A43" s="49" t="s">
        <v>839</v>
      </c>
      <c r="B43" s="49"/>
      <c r="C43" s="49"/>
      <c r="D43" s="28"/>
      <c r="E43" s="29">
        <f aca="true" t="shared" si="20" ref="E43:E61">LOOKUP(F43,$AL$38:$AL$53,$AN$38:$AN$53)</f>
        <v>0</v>
      </c>
      <c r="F43" s="356">
        <v>-8</v>
      </c>
      <c r="G43" s="56" t="s">
        <v>87</v>
      </c>
      <c r="H43" s="356">
        <v>0</v>
      </c>
      <c r="I43" s="29">
        <f aca="true" t="shared" si="21" ref="I43:I52">LOOKUP(N43,$AL$35:$AL$53,$AM$35:$AM$53)</f>
        <v>0</v>
      </c>
      <c r="J43" s="49" t="s">
        <v>133</v>
      </c>
      <c r="K43" s="23"/>
      <c r="L43" s="23"/>
      <c r="N43" s="356">
        <v>-11</v>
      </c>
      <c r="O43" s="56" t="s">
        <v>87</v>
      </c>
      <c r="P43" s="356">
        <v>0</v>
      </c>
      <c r="Q43" s="68"/>
      <c r="R43" s="71"/>
      <c r="S43" s="71"/>
      <c r="T43" s="71"/>
      <c r="U43" s="70"/>
      <c r="V43" s="74"/>
      <c r="W43" s="54"/>
      <c r="X43" s="72"/>
      <c r="Y43" s="27" t="s">
        <v>771</v>
      </c>
      <c r="Z43" s="28"/>
      <c r="AA43" s="25"/>
      <c r="AB43" s="25"/>
      <c r="AC43" s="359">
        <f>TRUNC($N$21/2)+V42</f>
        <v>-1</v>
      </c>
      <c r="AD43" s="23"/>
      <c r="AE43" s="26">
        <f>3+$AD$18</f>
        <v>3</v>
      </c>
      <c r="AF43" s="24"/>
      <c r="AG43" s="24">
        <v>9</v>
      </c>
      <c r="AH43" s="24"/>
      <c r="AI43" s="24" t="s">
        <v>772</v>
      </c>
      <c r="AJ43" s="90"/>
      <c r="AK43" s="90"/>
      <c r="AL43" s="123">
        <v>-3</v>
      </c>
      <c r="AM43" s="19">
        <v>70</v>
      </c>
      <c r="AN43" s="19">
        <v>55</v>
      </c>
      <c r="AO43" s="19">
        <v>35</v>
      </c>
      <c r="AP43" s="19">
        <v>15</v>
      </c>
    </row>
    <row r="44" spans="1:42" ht="9.75" customHeight="1">
      <c r="A44" s="49" t="s">
        <v>134</v>
      </c>
      <c r="B44" s="49"/>
      <c r="C44" s="49"/>
      <c r="D44" s="28"/>
      <c r="E44" s="29">
        <f t="shared" si="20"/>
        <v>0</v>
      </c>
      <c r="F44" s="356">
        <v>-8</v>
      </c>
      <c r="G44" s="56" t="s">
        <v>87</v>
      </c>
      <c r="H44" s="356">
        <v>0</v>
      </c>
      <c r="I44" s="29">
        <f t="shared" si="21"/>
        <v>0</v>
      </c>
      <c r="J44" s="49" t="s">
        <v>135</v>
      </c>
      <c r="K44" s="23"/>
      <c r="L44" s="23"/>
      <c r="N44" s="356">
        <v>-11</v>
      </c>
      <c r="O44" s="56" t="s">
        <v>87</v>
      </c>
      <c r="P44" s="356">
        <v>0</v>
      </c>
      <c r="Q44" s="68"/>
      <c r="R44" s="71"/>
      <c r="S44" s="71"/>
      <c r="T44" s="71"/>
      <c r="U44" s="69"/>
      <c r="V44" s="74"/>
      <c r="W44" s="54"/>
      <c r="X44" s="72"/>
      <c r="Y44" s="27" t="s">
        <v>773</v>
      </c>
      <c r="Z44" s="28"/>
      <c r="AA44" s="25"/>
      <c r="AB44" s="25"/>
      <c r="AC44" s="359">
        <f>TRUNC($N$21/2)+V42</f>
        <v>-1</v>
      </c>
      <c r="AD44" s="23"/>
      <c r="AE44" s="26">
        <f>3+$AD$18</f>
        <v>3</v>
      </c>
      <c r="AF44" s="24"/>
      <c r="AG44" s="24">
        <v>12</v>
      </c>
      <c r="AH44" s="24"/>
      <c r="AI44" s="24" t="s">
        <v>774</v>
      </c>
      <c r="AJ44" s="90"/>
      <c r="AK44" s="90"/>
      <c r="AL44" s="127">
        <v>-2</v>
      </c>
      <c r="AM44" s="125">
        <v>85</v>
      </c>
      <c r="AN44" s="125">
        <v>70</v>
      </c>
      <c r="AO44" s="125">
        <v>50</v>
      </c>
      <c r="AP44" s="125">
        <v>30</v>
      </c>
    </row>
    <row r="45" spans="1:42" ht="9.75" customHeight="1">
      <c r="A45" s="49" t="s">
        <v>136</v>
      </c>
      <c r="B45" s="49"/>
      <c r="C45" s="49"/>
      <c r="D45" s="28"/>
      <c r="E45" s="29">
        <f t="shared" si="20"/>
        <v>0</v>
      </c>
      <c r="F45" s="356">
        <v>-8</v>
      </c>
      <c r="G45" s="56" t="s">
        <v>87</v>
      </c>
      <c r="H45" s="356">
        <v>0</v>
      </c>
      <c r="I45" s="29">
        <f t="shared" si="21"/>
        <v>0</v>
      </c>
      <c r="J45" s="49" t="s">
        <v>137</v>
      </c>
      <c r="K45" s="23"/>
      <c r="L45" s="23"/>
      <c r="N45" s="356">
        <v>-11</v>
      </c>
      <c r="O45" s="56" t="s">
        <v>87</v>
      </c>
      <c r="P45" s="356">
        <v>0</v>
      </c>
      <c r="Q45" s="68"/>
      <c r="R45" s="71"/>
      <c r="S45" s="71"/>
      <c r="T45" s="71"/>
      <c r="U45" s="69"/>
      <c r="V45" s="74"/>
      <c r="W45" s="54"/>
      <c r="X45" s="72"/>
      <c r="Y45" s="27" t="s">
        <v>775</v>
      </c>
      <c r="Z45" s="28"/>
      <c r="AA45" s="25"/>
      <c r="AB45" s="25"/>
      <c r="AC45" s="359">
        <f>TRUNC($N$21/2)+V42</f>
        <v>-1</v>
      </c>
      <c r="AD45" s="23"/>
      <c r="AE45" s="26">
        <f>3+$AD$18</f>
        <v>3</v>
      </c>
      <c r="AF45" s="24"/>
      <c r="AG45" s="24">
        <v>12</v>
      </c>
      <c r="AH45" s="24"/>
      <c r="AI45" s="24" t="s">
        <v>772</v>
      </c>
      <c r="AJ45" s="90"/>
      <c r="AK45" s="90"/>
      <c r="AL45" s="123">
        <v>-1</v>
      </c>
      <c r="AM45" s="19">
        <v>100</v>
      </c>
      <c r="AN45" s="19">
        <v>85</v>
      </c>
      <c r="AO45" s="19">
        <v>65</v>
      </c>
      <c r="AP45" s="19">
        <v>45</v>
      </c>
    </row>
    <row r="46" spans="1:42" ht="9.75" customHeight="1">
      <c r="A46" s="49" t="s">
        <v>138</v>
      </c>
      <c r="B46" s="49"/>
      <c r="C46" s="49"/>
      <c r="D46" s="28"/>
      <c r="E46" s="29">
        <f t="shared" si="20"/>
        <v>0</v>
      </c>
      <c r="F46" s="356">
        <v>-8</v>
      </c>
      <c r="G46" s="56" t="s">
        <v>87</v>
      </c>
      <c r="H46" s="356">
        <v>0</v>
      </c>
      <c r="I46" s="29">
        <f t="shared" si="21"/>
        <v>0</v>
      </c>
      <c r="J46" s="49" t="s">
        <v>139</v>
      </c>
      <c r="K46" s="23"/>
      <c r="L46" s="23"/>
      <c r="N46" s="356">
        <v>-11</v>
      </c>
      <c r="O46" s="56" t="s">
        <v>87</v>
      </c>
      <c r="P46" s="356">
        <v>0</v>
      </c>
      <c r="Q46" s="68"/>
      <c r="R46" s="71"/>
      <c r="S46" s="71"/>
      <c r="T46" s="71"/>
      <c r="U46" s="69"/>
      <c r="V46" s="74"/>
      <c r="W46" s="54"/>
      <c r="X46" s="72"/>
      <c r="Y46" s="27" t="s">
        <v>732</v>
      </c>
      <c r="Z46" s="28"/>
      <c r="AA46" s="25"/>
      <c r="AB46" s="25"/>
      <c r="AC46" s="359">
        <f>TRUNC($N$21/2)+V42</f>
        <v>-1</v>
      </c>
      <c r="AD46" s="23"/>
      <c r="AE46" s="26">
        <f>3+$AD$18</f>
        <v>3</v>
      </c>
      <c r="AF46" s="24"/>
      <c r="AG46" s="24">
        <v>15</v>
      </c>
      <c r="AH46" s="24"/>
      <c r="AI46" s="24" t="s">
        <v>772</v>
      </c>
      <c r="AJ46" s="90"/>
      <c r="AK46" s="90"/>
      <c r="AL46" s="128">
        <v>0</v>
      </c>
      <c r="AM46" s="125">
        <v>115</v>
      </c>
      <c r="AN46" s="125">
        <v>100</v>
      </c>
      <c r="AO46" s="125">
        <v>80</v>
      </c>
      <c r="AP46" s="125">
        <v>60</v>
      </c>
    </row>
    <row r="47" spans="1:42" ht="9.75" customHeight="1">
      <c r="A47" s="49" t="s">
        <v>140</v>
      </c>
      <c r="B47" s="49"/>
      <c r="C47" s="49"/>
      <c r="D47" s="28"/>
      <c r="E47" s="29">
        <f t="shared" si="20"/>
        <v>0</v>
      </c>
      <c r="F47" s="356">
        <v>-8</v>
      </c>
      <c r="G47" s="56" t="s">
        <v>87</v>
      </c>
      <c r="H47" s="356">
        <v>0</v>
      </c>
      <c r="I47" s="29">
        <f t="shared" si="21"/>
        <v>0</v>
      </c>
      <c r="J47" s="49" t="s">
        <v>141</v>
      </c>
      <c r="K47" s="23"/>
      <c r="L47" s="23"/>
      <c r="N47" s="356">
        <v>-11</v>
      </c>
      <c r="O47" s="56" t="s">
        <v>87</v>
      </c>
      <c r="P47" s="356">
        <v>0</v>
      </c>
      <c r="Q47" s="68"/>
      <c r="R47" s="71"/>
      <c r="S47" s="71"/>
      <c r="T47" s="71"/>
      <c r="U47" s="69"/>
      <c r="V47" s="74"/>
      <c r="W47" s="54"/>
      <c r="X47" s="72"/>
      <c r="Y47" s="27" t="s">
        <v>733</v>
      </c>
      <c r="Z47" s="28"/>
      <c r="AA47" s="25"/>
      <c r="AB47" s="25"/>
      <c r="AC47" s="359">
        <f>TRUNC($N$21/2)+V42</f>
        <v>-1</v>
      </c>
      <c r="AD47" s="23"/>
      <c r="AE47" s="26">
        <f>4+$AD$18</f>
        <v>4</v>
      </c>
      <c r="AF47" s="24"/>
      <c r="AG47" s="24">
        <v>14</v>
      </c>
      <c r="AH47" s="24"/>
      <c r="AI47" s="24" t="s">
        <v>734</v>
      </c>
      <c r="AJ47" s="90"/>
      <c r="AK47" s="90"/>
      <c r="AL47" s="129">
        <v>1</v>
      </c>
      <c r="AM47" s="19">
        <v>135</v>
      </c>
      <c r="AN47" s="19">
        <v>120</v>
      </c>
      <c r="AO47" s="19">
        <v>100</v>
      </c>
      <c r="AP47" s="19">
        <v>80</v>
      </c>
    </row>
    <row r="48" spans="1:42" ht="9.75" customHeight="1">
      <c r="A48" s="49" t="s">
        <v>142</v>
      </c>
      <c r="B48" s="49"/>
      <c r="C48" s="49"/>
      <c r="D48" s="28"/>
      <c r="E48" s="29">
        <f t="shared" si="20"/>
        <v>0</v>
      </c>
      <c r="F48" s="356">
        <v>-8</v>
      </c>
      <c r="G48" s="56" t="s">
        <v>87</v>
      </c>
      <c r="H48" s="356">
        <v>0</v>
      </c>
      <c r="I48" s="29">
        <f t="shared" si="21"/>
        <v>0</v>
      </c>
      <c r="J48" s="49" t="s">
        <v>143</v>
      </c>
      <c r="K48" s="23"/>
      <c r="L48" s="23"/>
      <c r="N48" s="356">
        <v>-11</v>
      </c>
      <c r="O48" s="56" t="s">
        <v>87</v>
      </c>
      <c r="P48" s="356">
        <v>0</v>
      </c>
      <c r="Q48" s="29">
        <f>LOOKUP(V48,$AL$40:$AL$53,$AO$40:$AO$63)</f>
        <v>0</v>
      </c>
      <c r="R48" s="71" t="s">
        <v>735</v>
      </c>
      <c r="S48" s="71"/>
      <c r="T48" s="71"/>
      <c r="U48" s="69"/>
      <c r="V48" s="72">
        <v>-6</v>
      </c>
      <c r="W48" s="54" t="s">
        <v>87</v>
      </c>
      <c r="X48" s="72">
        <v>0</v>
      </c>
      <c r="Y48" s="27" t="s">
        <v>732</v>
      </c>
      <c r="Z48" s="28"/>
      <c r="AA48" s="25"/>
      <c r="AB48" s="25"/>
      <c r="AC48" s="359">
        <f>TRUNC($N$21/2)+V48</f>
        <v>-1</v>
      </c>
      <c r="AD48" s="23"/>
      <c r="AE48" s="26">
        <f>4+$AD$18</f>
        <v>4</v>
      </c>
      <c r="AF48" s="24"/>
      <c r="AG48" s="24">
        <v>15</v>
      </c>
      <c r="AH48" s="24"/>
      <c r="AI48" s="24" t="s">
        <v>772</v>
      </c>
      <c r="AJ48" s="90"/>
      <c r="AK48" s="90"/>
      <c r="AL48" s="130">
        <v>2</v>
      </c>
      <c r="AM48" s="125">
        <v>155</v>
      </c>
      <c r="AN48" s="125">
        <v>140</v>
      </c>
      <c r="AO48" s="125">
        <v>120</v>
      </c>
      <c r="AP48" s="125">
        <v>100</v>
      </c>
    </row>
    <row r="49" spans="1:42" ht="9.75" customHeight="1">
      <c r="A49" s="49" t="s">
        <v>144</v>
      </c>
      <c r="B49" s="49"/>
      <c r="C49" s="49"/>
      <c r="D49" s="28"/>
      <c r="E49" s="29">
        <f t="shared" si="20"/>
        <v>0</v>
      </c>
      <c r="F49" s="356">
        <v>-8</v>
      </c>
      <c r="G49" s="56" t="s">
        <v>87</v>
      </c>
      <c r="H49" s="356">
        <v>0</v>
      </c>
      <c r="I49" s="29">
        <f t="shared" si="21"/>
        <v>0</v>
      </c>
      <c r="J49" s="49" t="s">
        <v>145</v>
      </c>
      <c r="K49" s="23"/>
      <c r="L49" s="23"/>
      <c r="N49" s="356">
        <v>-11</v>
      </c>
      <c r="O49" s="56" t="s">
        <v>87</v>
      </c>
      <c r="P49" s="356">
        <v>0</v>
      </c>
      <c r="Q49" s="66"/>
      <c r="R49" s="71"/>
      <c r="S49" s="71"/>
      <c r="T49" s="71"/>
      <c r="V49" s="74"/>
      <c r="W49" s="74"/>
      <c r="X49" s="72"/>
      <c r="Y49" s="27" t="s">
        <v>733</v>
      </c>
      <c r="Z49" s="28"/>
      <c r="AA49" s="25"/>
      <c r="AB49" s="25"/>
      <c r="AC49" s="359">
        <f>TRUNC($N$21/2)+V48</f>
        <v>-1</v>
      </c>
      <c r="AD49" s="23"/>
      <c r="AE49" s="26">
        <f>5+$AD$18</f>
        <v>5</v>
      </c>
      <c r="AF49" s="24"/>
      <c r="AG49" s="24">
        <v>14</v>
      </c>
      <c r="AH49" s="24"/>
      <c r="AI49" s="24" t="s">
        <v>734</v>
      </c>
      <c r="AJ49" s="90"/>
      <c r="AK49" s="90"/>
      <c r="AL49" s="129">
        <v>3</v>
      </c>
      <c r="AM49" s="19">
        <v>175</v>
      </c>
      <c r="AN49" s="19">
        <v>160</v>
      </c>
      <c r="AO49" s="19">
        <v>140</v>
      </c>
      <c r="AP49" s="19">
        <v>120</v>
      </c>
    </row>
    <row r="50" spans="1:42" ht="9.75" customHeight="1">
      <c r="A50" s="25" t="s">
        <v>146</v>
      </c>
      <c r="B50" s="25"/>
      <c r="C50" s="25"/>
      <c r="D50" s="28"/>
      <c r="E50" s="29">
        <f t="shared" si="20"/>
        <v>0</v>
      </c>
      <c r="F50" s="359">
        <v>-8</v>
      </c>
      <c r="G50" s="56" t="s">
        <v>87</v>
      </c>
      <c r="H50" s="359">
        <v>0</v>
      </c>
      <c r="I50" s="29">
        <f t="shared" si="21"/>
        <v>0</v>
      </c>
      <c r="J50" s="49" t="s">
        <v>647</v>
      </c>
      <c r="K50" s="25"/>
      <c r="L50" s="25"/>
      <c r="M50" s="57"/>
      <c r="N50" s="356">
        <v>-11</v>
      </c>
      <c r="O50" s="56" t="s">
        <v>87</v>
      </c>
      <c r="P50" s="356">
        <v>0</v>
      </c>
      <c r="Q50" s="66"/>
      <c r="R50" s="71"/>
      <c r="S50" s="71"/>
      <c r="T50" s="71"/>
      <c r="U50" s="69"/>
      <c r="V50" s="74"/>
      <c r="W50" s="74"/>
      <c r="X50" s="72"/>
      <c r="Y50" s="27" t="s">
        <v>790</v>
      </c>
      <c r="Z50" s="28"/>
      <c r="AA50" s="25"/>
      <c r="AB50" s="25"/>
      <c r="AC50" s="359">
        <f>TRUNC($N$21/2)+V48</f>
        <v>-1</v>
      </c>
      <c r="AD50" s="23"/>
      <c r="AE50" s="26">
        <f>5+$AD$18</f>
        <v>5</v>
      </c>
      <c r="AF50" s="24"/>
      <c r="AG50" s="24">
        <v>13</v>
      </c>
      <c r="AH50" s="24"/>
      <c r="AI50" s="24" t="s">
        <v>736</v>
      </c>
      <c r="AJ50" s="90"/>
      <c r="AK50" s="90"/>
      <c r="AL50" s="130">
        <v>4</v>
      </c>
      <c r="AM50" s="125">
        <v>195</v>
      </c>
      <c r="AN50" s="125">
        <v>180</v>
      </c>
      <c r="AO50" s="125">
        <v>160</v>
      </c>
      <c r="AP50" s="125">
        <v>140</v>
      </c>
    </row>
    <row r="51" spans="1:42" ht="9.75" customHeight="1">
      <c r="A51" s="25" t="s">
        <v>324</v>
      </c>
      <c r="B51" s="25"/>
      <c r="C51" s="25"/>
      <c r="D51" s="28"/>
      <c r="E51" s="29">
        <f t="shared" si="20"/>
        <v>0</v>
      </c>
      <c r="F51" s="359">
        <v>-8</v>
      </c>
      <c r="G51" s="56" t="s">
        <v>87</v>
      </c>
      <c r="H51" s="359">
        <v>0</v>
      </c>
      <c r="I51" s="29">
        <f t="shared" si="21"/>
        <v>0</v>
      </c>
      <c r="J51" s="49" t="s">
        <v>647</v>
      </c>
      <c r="K51" s="25"/>
      <c r="L51" s="25"/>
      <c r="M51" s="57"/>
      <c r="N51" s="356">
        <v>-11</v>
      </c>
      <c r="O51" s="56" t="s">
        <v>87</v>
      </c>
      <c r="P51" s="356">
        <v>0</v>
      </c>
      <c r="Q51" s="90"/>
      <c r="R51" s="23"/>
      <c r="S51" s="23"/>
      <c r="T51" s="23"/>
      <c r="U51" s="23"/>
      <c r="V51" s="23"/>
      <c r="W51" s="25"/>
      <c r="X51" s="23"/>
      <c r="Y51" s="28"/>
      <c r="Z51" s="23"/>
      <c r="AA51" s="23"/>
      <c r="AB51" s="23"/>
      <c r="AC51" s="23"/>
      <c r="AD51" s="23"/>
      <c r="AE51" s="23"/>
      <c r="AF51" s="23"/>
      <c r="AG51" s="23"/>
      <c r="AH51" s="23"/>
      <c r="AI51" s="23"/>
      <c r="AJ51" s="90"/>
      <c r="AK51" s="90"/>
      <c r="AL51" s="129">
        <v>5</v>
      </c>
      <c r="AM51" s="19">
        <v>225</v>
      </c>
      <c r="AN51" s="19">
        <v>210</v>
      </c>
      <c r="AO51" s="19">
        <v>190</v>
      </c>
      <c r="AP51" s="19">
        <v>170</v>
      </c>
    </row>
    <row r="52" spans="1:42" ht="9.75" customHeight="1">
      <c r="A52" s="25" t="s">
        <v>506</v>
      </c>
      <c r="B52" s="25"/>
      <c r="C52" s="25"/>
      <c r="D52" s="28"/>
      <c r="E52" s="29">
        <f t="shared" si="20"/>
        <v>0</v>
      </c>
      <c r="F52" s="359">
        <v>-8</v>
      </c>
      <c r="G52" s="56" t="s">
        <v>87</v>
      </c>
      <c r="H52" s="359">
        <v>0</v>
      </c>
      <c r="I52" s="29">
        <f t="shared" si="21"/>
        <v>0</v>
      </c>
      <c r="J52" s="49" t="s">
        <v>647</v>
      </c>
      <c r="K52" s="25"/>
      <c r="L52" s="25"/>
      <c r="M52" s="57"/>
      <c r="N52" s="356">
        <v>-11</v>
      </c>
      <c r="O52" s="56" t="s">
        <v>87</v>
      </c>
      <c r="P52" s="356">
        <v>0</v>
      </c>
      <c r="Q52" s="90"/>
      <c r="R52" s="137" t="s">
        <v>913</v>
      </c>
      <c r="S52" s="17"/>
      <c r="T52" s="17"/>
      <c r="U52" s="34"/>
      <c r="V52" s="35"/>
      <c r="W52" s="24"/>
      <c r="X52" s="36"/>
      <c r="Y52" s="30"/>
      <c r="Z52" s="25"/>
      <c r="AA52" s="25"/>
      <c r="AB52" s="25"/>
      <c r="AC52" s="22" t="s">
        <v>259</v>
      </c>
      <c r="AD52" s="22"/>
      <c r="AE52" s="37" t="s">
        <v>260</v>
      </c>
      <c r="AF52" s="25"/>
      <c r="AG52" s="22" t="s">
        <v>737</v>
      </c>
      <c r="AH52" s="38"/>
      <c r="AI52" s="22" t="s">
        <v>85</v>
      </c>
      <c r="AL52" s="130">
        <v>6</v>
      </c>
      <c r="AM52" s="125">
        <v>255</v>
      </c>
      <c r="AN52" s="125">
        <v>240</v>
      </c>
      <c r="AO52" s="125">
        <v>220</v>
      </c>
      <c r="AP52" s="125">
        <v>200</v>
      </c>
    </row>
    <row r="53" spans="1:42" ht="9.75" customHeight="1">
      <c r="A53" s="25" t="s">
        <v>718</v>
      </c>
      <c r="C53" s="25"/>
      <c r="D53" s="28"/>
      <c r="E53" s="29">
        <f t="shared" si="20"/>
        <v>0</v>
      </c>
      <c r="F53" s="359">
        <v>-8</v>
      </c>
      <c r="G53" s="56" t="s">
        <v>87</v>
      </c>
      <c r="H53" s="359">
        <v>0</v>
      </c>
      <c r="I53" s="29"/>
      <c r="O53" s="57"/>
      <c r="Q53" s="90"/>
      <c r="R53" s="25" t="s">
        <v>738</v>
      </c>
      <c r="S53" s="25"/>
      <c r="T53" s="25"/>
      <c r="U53" s="29">
        <f aca="true" t="shared" si="22" ref="U53:U61">LOOKUP(V53,$AL$38:$AL$53,$AN$38:$AN$53)</f>
        <v>0</v>
      </c>
      <c r="V53" s="26">
        <v>-8</v>
      </c>
      <c r="W53" s="55" t="s">
        <v>87</v>
      </c>
      <c r="X53" s="26">
        <v>0</v>
      </c>
      <c r="Y53" s="27" t="s">
        <v>739</v>
      </c>
      <c r="Z53" s="28"/>
      <c r="AA53" s="25"/>
      <c r="AB53" s="25"/>
      <c r="AC53" s="359">
        <f>TRUNC($N$23/2)+V53</f>
        <v>-3</v>
      </c>
      <c r="AD53" s="24"/>
      <c r="AE53" s="26">
        <f>-4+$AD$18</f>
        <v>-4</v>
      </c>
      <c r="AF53" s="25"/>
      <c r="AG53" s="24" t="s">
        <v>740</v>
      </c>
      <c r="AH53" s="38"/>
      <c r="AI53" s="24" t="s">
        <v>741</v>
      </c>
      <c r="AL53" s="129">
        <v>7</v>
      </c>
      <c r="AM53" s="19">
        <v>295</v>
      </c>
      <c r="AN53" s="19">
        <v>280</v>
      </c>
      <c r="AO53" s="19">
        <v>260</v>
      </c>
      <c r="AP53" s="19">
        <v>240</v>
      </c>
    </row>
    <row r="54" spans="1:35" ht="9.75" customHeight="1">
      <c r="A54" s="25" t="s">
        <v>719</v>
      </c>
      <c r="C54" s="25"/>
      <c r="D54" s="28"/>
      <c r="E54" s="29">
        <f t="shared" si="20"/>
        <v>0</v>
      </c>
      <c r="F54" s="359">
        <v>-8</v>
      </c>
      <c r="G54" s="56" t="s">
        <v>87</v>
      </c>
      <c r="H54" s="359">
        <v>0</v>
      </c>
      <c r="I54" s="29"/>
      <c r="M54" s="47" t="s">
        <v>287</v>
      </c>
      <c r="N54" s="47" t="s">
        <v>288</v>
      </c>
      <c r="O54" s="47" t="s">
        <v>710</v>
      </c>
      <c r="P54" s="47" t="s">
        <v>257</v>
      </c>
      <c r="Q54" s="90"/>
      <c r="R54" s="25" t="s">
        <v>248</v>
      </c>
      <c r="S54" s="25"/>
      <c r="T54" s="25"/>
      <c r="U54" s="29">
        <f t="shared" si="22"/>
        <v>0</v>
      </c>
      <c r="V54" s="26">
        <v>-8</v>
      </c>
      <c r="W54" s="55" t="s">
        <v>87</v>
      </c>
      <c r="X54" s="26">
        <v>0</v>
      </c>
      <c r="Y54" s="27" t="s">
        <v>249</v>
      </c>
      <c r="Z54" s="28"/>
      <c r="AA54" s="25"/>
      <c r="AB54" s="25"/>
      <c r="AC54" s="359">
        <f>TRUNC($N$22/2)+V54</f>
        <v>-3</v>
      </c>
      <c r="AD54" s="24"/>
      <c r="AE54" s="26">
        <f>2+$AD$18</f>
        <v>2</v>
      </c>
      <c r="AF54" s="25"/>
      <c r="AG54" s="24" t="s">
        <v>250</v>
      </c>
      <c r="AH54" s="38"/>
      <c r="AI54" s="24" t="s">
        <v>91</v>
      </c>
    </row>
    <row r="55" spans="1:35" ht="9.75" customHeight="1">
      <c r="A55" s="25" t="s">
        <v>660</v>
      </c>
      <c r="C55" s="25"/>
      <c r="D55" s="28"/>
      <c r="E55" s="29">
        <f t="shared" si="20"/>
        <v>0</v>
      </c>
      <c r="F55" s="359">
        <v>-8</v>
      </c>
      <c r="G55" s="56" t="s">
        <v>87</v>
      </c>
      <c r="H55" s="359">
        <v>0</v>
      </c>
      <c r="I55" s="29"/>
      <c r="J55" s="137" t="s">
        <v>504</v>
      </c>
      <c r="K55" s="28"/>
      <c r="L55" s="28"/>
      <c r="N55" s="26"/>
      <c r="O55" s="56"/>
      <c r="P55" s="26"/>
      <c r="Q55" s="90"/>
      <c r="R55" s="25" t="s">
        <v>776</v>
      </c>
      <c r="S55" s="25"/>
      <c r="T55" s="25"/>
      <c r="U55" s="29">
        <f t="shared" si="22"/>
        <v>0</v>
      </c>
      <c r="V55" s="26">
        <v>-8</v>
      </c>
      <c r="W55" s="55" t="s">
        <v>87</v>
      </c>
      <c r="X55" s="26">
        <v>0</v>
      </c>
      <c r="Y55" s="27" t="s">
        <v>777</v>
      </c>
      <c r="Z55" s="28"/>
      <c r="AA55" s="25"/>
      <c r="AB55" s="25"/>
      <c r="AC55" s="359">
        <f>TRUNC($N$22/2)+V55</f>
        <v>-3</v>
      </c>
      <c r="AD55" s="24"/>
      <c r="AE55" s="26">
        <v>3</v>
      </c>
      <c r="AF55" s="25"/>
      <c r="AG55" s="24" t="s">
        <v>778</v>
      </c>
      <c r="AH55" s="38"/>
      <c r="AI55" s="24" t="s">
        <v>734</v>
      </c>
    </row>
    <row r="56" spans="1:35" ht="9.75" customHeight="1">
      <c r="A56" s="25" t="s">
        <v>720</v>
      </c>
      <c r="C56" s="25"/>
      <c r="D56" s="28"/>
      <c r="E56" s="29">
        <f t="shared" si="20"/>
        <v>0</v>
      </c>
      <c r="F56" s="359">
        <v>-8</v>
      </c>
      <c r="G56" s="56" t="s">
        <v>87</v>
      </c>
      <c r="H56" s="359">
        <v>0</v>
      </c>
      <c r="I56" s="29">
        <f>LOOKUP(M56,$AL$35:$AL$53,$AM$35:$AM$53)</f>
        <v>0</v>
      </c>
      <c r="J56" s="25" t="s">
        <v>325</v>
      </c>
      <c r="K56" s="23"/>
      <c r="L56" s="23"/>
      <c r="M56" s="359">
        <v>-11</v>
      </c>
      <c r="N56" s="60" t="s">
        <v>709</v>
      </c>
      <c r="O56" s="61" t="str">
        <f>N57</f>
        <v>….</v>
      </c>
      <c r="P56" s="359">
        <v>0</v>
      </c>
      <c r="Q56" s="90"/>
      <c r="R56" s="25" t="s">
        <v>94</v>
      </c>
      <c r="S56" s="25"/>
      <c r="T56" s="25"/>
      <c r="U56" s="29">
        <f t="shared" si="22"/>
        <v>0</v>
      </c>
      <c r="V56" s="26">
        <v>-8</v>
      </c>
      <c r="W56" s="55" t="s">
        <v>87</v>
      </c>
      <c r="X56" s="26">
        <v>0</v>
      </c>
      <c r="Y56" s="27" t="s">
        <v>95</v>
      </c>
      <c r="Z56" s="28"/>
      <c r="AA56" s="25"/>
      <c r="AB56" s="25"/>
      <c r="AC56" s="359">
        <f>TRUNC($N$23/2)+V56</f>
        <v>-3</v>
      </c>
      <c r="AD56" s="24"/>
      <c r="AE56" s="26">
        <f>1+$AD$18</f>
        <v>1</v>
      </c>
      <c r="AF56" s="25"/>
      <c r="AG56" s="24" t="s">
        <v>897</v>
      </c>
      <c r="AH56" s="38"/>
      <c r="AI56" s="24" t="s">
        <v>96</v>
      </c>
    </row>
    <row r="57" spans="1:35" ht="12" customHeight="1">
      <c r="A57" s="25" t="s">
        <v>661</v>
      </c>
      <c r="C57" s="25"/>
      <c r="D57" s="28"/>
      <c r="E57" s="29">
        <f t="shared" si="20"/>
        <v>0</v>
      </c>
      <c r="F57" s="359">
        <v>-8</v>
      </c>
      <c r="G57" s="56" t="s">
        <v>87</v>
      </c>
      <c r="H57" s="359">
        <v>0</v>
      </c>
      <c r="I57" s="29">
        <f>LOOKUP(M57,$AL$35:$AL$53,$AM$35:$AM$53)</f>
        <v>0</v>
      </c>
      <c r="J57" s="25" t="s">
        <v>326</v>
      </c>
      <c r="K57" s="23"/>
      <c r="L57" s="23"/>
      <c r="M57" s="359">
        <v>-11</v>
      </c>
      <c r="N57" s="60" t="str">
        <f aca="true" t="shared" si="23" ref="N57:O59">N56</f>
        <v>….</v>
      </c>
      <c r="O57" s="62" t="str">
        <f t="shared" si="23"/>
        <v>….</v>
      </c>
      <c r="P57" s="359">
        <v>0</v>
      </c>
      <c r="Q57" s="90"/>
      <c r="R57" s="25" t="s">
        <v>898</v>
      </c>
      <c r="S57" s="25"/>
      <c r="T57" s="25"/>
      <c r="U57" s="29">
        <f t="shared" si="22"/>
        <v>0</v>
      </c>
      <c r="V57" s="26">
        <v>-8</v>
      </c>
      <c r="W57" s="55" t="s">
        <v>87</v>
      </c>
      <c r="X57" s="26">
        <v>0</v>
      </c>
      <c r="Y57" s="27" t="s">
        <v>88</v>
      </c>
      <c r="Z57" s="28"/>
      <c r="AA57" s="25"/>
      <c r="AB57" s="25"/>
      <c r="AC57" s="359">
        <f>TRUNC($N$23/2)+V57</f>
        <v>-3</v>
      </c>
      <c r="AD57" s="24"/>
      <c r="AE57" s="26">
        <f>2+$AD$18</f>
        <v>2</v>
      </c>
      <c r="AF57" s="25"/>
      <c r="AG57" s="24" t="s">
        <v>899</v>
      </c>
      <c r="AH57" s="38"/>
      <c r="AI57" s="24" t="s">
        <v>89</v>
      </c>
    </row>
    <row r="58" spans="1:35" ht="9.75" customHeight="1">
      <c r="A58" s="25" t="s">
        <v>662</v>
      </c>
      <c r="C58" s="25"/>
      <c r="D58" s="28"/>
      <c r="E58" s="29">
        <f t="shared" si="20"/>
        <v>0</v>
      </c>
      <c r="F58" s="359">
        <v>-8</v>
      </c>
      <c r="G58" s="56" t="s">
        <v>87</v>
      </c>
      <c r="H58" s="359">
        <v>0</v>
      </c>
      <c r="I58" s="29">
        <f>LOOKUP(M58,$AL$35:$AL$53,$AM$35:$AM$53)</f>
        <v>0</v>
      </c>
      <c r="J58" s="25" t="s">
        <v>327</v>
      </c>
      <c r="K58" s="23"/>
      <c r="L58" s="23"/>
      <c r="M58" s="359">
        <v>-11</v>
      </c>
      <c r="N58" s="60" t="str">
        <f t="shared" si="23"/>
        <v>….</v>
      </c>
      <c r="O58" s="62" t="str">
        <f t="shared" si="23"/>
        <v>….</v>
      </c>
      <c r="P58" s="359">
        <v>0</v>
      </c>
      <c r="Q58" s="90"/>
      <c r="R58" s="25" t="s">
        <v>900</v>
      </c>
      <c r="S58" s="25"/>
      <c r="T58" s="25"/>
      <c r="U58" s="29">
        <f t="shared" si="22"/>
        <v>0</v>
      </c>
      <c r="V58" s="26">
        <v>-8</v>
      </c>
      <c r="W58" s="55" t="s">
        <v>87</v>
      </c>
      <c r="X58" s="26">
        <v>0</v>
      </c>
      <c r="Y58" s="27" t="s">
        <v>668</v>
      </c>
      <c r="Z58" s="28"/>
      <c r="AA58" s="25"/>
      <c r="AB58" s="25"/>
      <c r="AC58" s="359">
        <f>TRUNC($N$23/2)+V58</f>
        <v>-3</v>
      </c>
      <c r="AD58" s="24"/>
      <c r="AE58" s="26">
        <f>1+$AD$18</f>
        <v>1</v>
      </c>
      <c r="AF58" s="25"/>
      <c r="AG58" s="24" t="s">
        <v>901</v>
      </c>
      <c r="AH58" s="38"/>
      <c r="AI58" s="24" t="s">
        <v>669</v>
      </c>
    </row>
    <row r="59" spans="1:35" ht="9.75" customHeight="1">
      <c r="A59" s="58" t="s">
        <v>494</v>
      </c>
      <c r="B59" s="49"/>
      <c r="C59" s="49"/>
      <c r="D59" s="45"/>
      <c r="E59" s="29">
        <f t="shared" si="20"/>
        <v>0</v>
      </c>
      <c r="F59" s="356">
        <v>-8</v>
      </c>
      <c r="G59" s="56" t="s">
        <v>87</v>
      </c>
      <c r="H59" s="356">
        <v>0</v>
      </c>
      <c r="I59" s="29">
        <f>LOOKUP(M59,$AL$35:$AL$53,$AM$35:$AM$53)</f>
        <v>0</v>
      </c>
      <c r="J59" s="25" t="s">
        <v>328</v>
      </c>
      <c r="K59" s="23"/>
      <c r="L59" s="23"/>
      <c r="M59" s="359">
        <v>-11</v>
      </c>
      <c r="N59" s="60" t="str">
        <f t="shared" si="23"/>
        <v>….</v>
      </c>
      <c r="O59" s="62" t="str">
        <f t="shared" si="23"/>
        <v>….</v>
      </c>
      <c r="P59" s="359">
        <v>0</v>
      </c>
      <c r="Q59" s="90"/>
      <c r="R59" s="25" t="s">
        <v>902</v>
      </c>
      <c r="S59" s="25"/>
      <c r="T59" s="25"/>
      <c r="U59" s="29">
        <f t="shared" si="22"/>
        <v>0</v>
      </c>
      <c r="V59" s="26">
        <v>-8</v>
      </c>
      <c r="W59" s="55" t="s">
        <v>87</v>
      </c>
      <c r="X59" s="26">
        <v>0</v>
      </c>
      <c r="Y59" s="27" t="s">
        <v>903</v>
      </c>
      <c r="Z59" s="28"/>
      <c r="AA59" s="25"/>
      <c r="AB59" s="25"/>
      <c r="AC59" s="359">
        <f>TRUNC($N$23/2)+V59</f>
        <v>-3</v>
      </c>
      <c r="AD59" s="24"/>
      <c r="AE59" s="26" t="s">
        <v>904</v>
      </c>
      <c r="AF59" s="25"/>
      <c r="AG59" s="24" t="s">
        <v>905</v>
      </c>
      <c r="AH59" s="38"/>
      <c r="AI59" s="24" t="s">
        <v>906</v>
      </c>
    </row>
    <row r="60" spans="1:35" ht="9.75" customHeight="1">
      <c r="A60" s="58" t="s">
        <v>494</v>
      </c>
      <c r="B60" s="49"/>
      <c r="C60" s="49"/>
      <c r="D60" s="45"/>
      <c r="E60" s="29">
        <f t="shared" si="20"/>
        <v>0</v>
      </c>
      <c r="F60" s="356">
        <v>-8</v>
      </c>
      <c r="G60" s="56" t="s">
        <v>87</v>
      </c>
      <c r="H60" s="356">
        <v>0</v>
      </c>
      <c r="I60" s="67"/>
      <c r="J60" s="28"/>
      <c r="K60" s="23"/>
      <c r="L60" s="23"/>
      <c r="N60" s="25"/>
      <c r="O60" s="25"/>
      <c r="P60" s="50" t="s">
        <v>707</v>
      </c>
      <c r="Q60" s="90"/>
      <c r="R60" s="25" t="s">
        <v>907</v>
      </c>
      <c r="S60" s="25"/>
      <c r="T60" s="25"/>
      <c r="U60" s="29">
        <f t="shared" si="22"/>
        <v>0</v>
      </c>
      <c r="V60" s="26">
        <v>-8</v>
      </c>
      <c r="W60" s="55" t="s">
        <v>87</v>
      </c>
      <c r="X60" s="26">
        <v>0</v>
      </c>
      <c r="Y60" s="27" t="s">
        <v>908</v>
      </c>
      <c r="Z60" s="28"/>
      <c r="AA60" s="25"/>
      <c r="AB60" s="25"/>
      <c r="AC60" s="359">
        <f>TRUNC($N$22/2)+V60</f>
        <v>-3</v>
      </c>
      <c r="AD60" s="24"/>
      <c r="AE60" s="26">
        <f>1+$AD$18</f>
        <v>1</v>
      </c>
      <c r="AF60" s="25"/>
      <c r="AG60" s="24" t="s">
        <v>909</v>
      </c>
      <c r="AH60" s="38"/>
      <c r="AI60" s="24" t="s">
        <v>910</v>
      </c>
    </row>
    <row r="61" spans="1:35" ht="9.75" customHeight="1">
      <c r="A61" s="58" t="s">
        <v>494</v>
      </c>
      <c r="B61" s="49"/>
      <c r="C61" s="49"/>
      <c r="D61" s="45"/>
      <c r="E61" s="29">
        <f t="shared" si="20"/>
        <v>0</v>
      </c>
      <c r="F61" s="356">
        <v>-8</v>
      </c>
      <c r="G61" s="56" t="s">
        <v>87</v>
      </c>
      <c r="H61" s="356">
        <v>0</v>
      </c>
      <c r="I61" s="90"/>
      <c r="J61" s="28"/>
      <c r="K61" s="23"/>
      <c r="L61" s="23"/>
      <c r="N61" s="23"/>
      <c r="O61" s="23"/>
      <c r="P61" s="51" t="s">
        <v>500</v>
      </c>
      <c r="Q61" s="90"/>
      <c r="R61" s="25" t="s">
        <v>911</v>
      </c>
      <c r="S61" s="25"/>
      <c r="T61" s="25"/>
      <c r="U61" s="29">
        <f t="shared" si="22"/>
        <v>0</v>
      </c>
      <c r="V61" s="26">
        <v>-8</v>
      </c>
      <c r="W61" s="55" t="s">
        <v>87</v>
      </c>
      <c r="X61" s="26">
        <v>0</v>
      </c>
      <c r="Y61" s="27" t="s">
        <v>912</v>
      </c>
      <c r="Z61" s="28"/>
      <c r="AA61" s="25"/>
      <c r="AB61" s="25"/>
      <c r="AC61" s="359">
        <f>TRUNC($N$23/2)+V61</f>
        <v>-3</v>
      </c>
      <c r="AD61" s="32" t="s">
        <v>926</v>
      </c>
      <c r="AE61" s="26">
        <f>2+$AD$18</f>
        <v>2</v>
      </c>
      <c r="AF61" s="31" t="s">
        <v>927</v>
      </c>
      <c r="AG61" s="24" t="s">
        <v>996</v>
      </c>
      <c r="AH61" s="39"/>
      <c r="AI61" s="24" t="s">
        <v>669</v>
      </c>
    </row>
    <row r="62" ht="9.75" customHeight="1"/>
    <row r="63" ht="9.75" customHeight="1"/>
    <row r="64" ht="9.75" customHeight="1"/>
    <row r="65" ht="9.75" customHeight="1"/>
    <row r="66" ht="9.75" customHeight="1"/>
  </sheetData>
  <mergeCells count="26">
    <mergeCell ref="F21:G21"/>
    <mergeCell ref="F22:G22"/>
    <mergeCell ref="AD19:AE19"/>
    <mergeCell ref="F16:G16"/>
    <mergeCell ref="F17:G17"/>
    <mergeCell ref="F19:G19"/>
    <mergeCell ref="F20:G20"/>
    <mergeCell ref="AD18:AE18"/>
    <mergeCell ref="N20:O20"/>
    <mergeCell ref="N16:O16"/>
    <mergeCell ref="N17:O17"/>
    <mergeCell ref="N18:O18"/>
    <mergeCell ref="N19:O19"/>
    <mergeCell ref="W20:X20"/>
    <mergeCell ref="W18:X18"/>
    <mergeCell ref="W19:X19"/>
    <mergeCell ref="A18:E18"/>
    <mergeCell ref="B6:O7"/>
    <mergeCell ref="F24:G24"/>
    <mergeCell ref="N21:O21"/>
    <mergeCell ref="N22:O22"/>
    <mergeCell ref="F18:G18"/>
    <mergeCell ref="N24:O24"/>
    <mergeCell ref="A9:P9"/>
    <mergeCell ref="F23:G23"/>
    <mergeCell ref="N23:O23"/>
  </mergeCells>
  <printOptions horizontalCentered="1" verticalCentered="1"/>
  <pageMargins left="0.5" right="0.5" top="0.5" bottom="1" header="0" footer="0.5"/>
  <pageSetup fitToHeight="1" fitToWidth="1" orientation="portrait" paperSize="9" scale="98"/>
  <headerFooter alignWithMargins="0">
    <oddFooter>&amp;L&amp;C&amp;7Rêve de Dragon ©1993, 2004 Denis Gerfaud. All international rights reserved. Rêve: the Dream Ouroboros ©2005 François Lévy. Reproduce for personal use only.&amp;R</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V75"/>
  <sheetViews>
    <sheetView showGridLines="0" zoomScaleSheetLayoutView="200" workbookViewId="0" topLeftCell="A1">
      <selection activeCell="H1" sqref="H1:O4"/>
    </sheetView>
  </sheetViews>
  <sheetFormatPr defaultColWidth="11.00390625" defaultRowHeight="12" customHeight="1"/>
  <cols>
    <col min="1" max="28" width="3.75390625" style="0" customWidth="1"/>
    <col min="46" max="16384" width="3.00390625" style="0" customWidth="1"/>
  </cols>
  <sheetData>
    <row r="1" spans="8:28" ht="10.5" customHeight="1">
      <c r="H1" s="378" t="s">
        <v>241</v>
      </c>
      <c r="I1" s="378"/>
      <c r="J1" s="378"/>
      <c r="K1" s="378"/>
      <c r="L1" s="378"/>
      <c r="M1" s="378"/>
      <c r="N1" s="378"/>
      <c r="O1" s="378"/>
      <c r="Q1" s="133" t="s">
        <v>920</v>
      </c>
      <c r="R1" s="74"/>
      <c r="T1" s="66"/>
      <c r="U1" s="66"/>
      <c r="V1" s="66"/>
      <c r="W1" s="66"/>
      <c r="X1" s="66"/>
      <c r="Y1" s="66"/>
      <c r="Z1" s="66"/>
      <c r="AA1" s="66"/>
      <c r="AB1" s="100" t="s">
        <v>225</v>
      </c>
    </row>
    <row r="2" spans="8:48" ht="10.5" customHeight="1">
      <c r="H2" s="378"/>
      <c r="I2" s="378"/>
      <c r="J2" s="378"/>
      <c r="K2" s="378"/>
      <c r="L2" s="378"/>
      <c r="M2" s="378"/>
      <c r="N2" s="378"/>
      <c r="O2" s="378"/>
      <c r="R2" s="54"/>
      <c r="S2" s="57"/>
      <c r="T2" s="66"/>
      <c r="U2" s="66"/>
      <c r="V2" s="66"/>
      <c r="W2" s="66"/>
      <c r="X2" s="66"/>
      <c r="Y2" s="66"/>
      <c r="Z2" s="66"/>
      <c r="AA2" s="66"/>
      <c r="AB2" s="100" t="s">
        <v>1024</v>
      </c>
      <c r="AC2" s="90"/>
      <c r="AD2" s="90"/>
      <c r="AE2" s="90"/>
      <c r="AF2" s="90"/>
      <c r="AG2" s="90"/>
      <c r="AH2" s="90"/>
      <c r="AI2" s="90"/>
      <c r="AJ2" s="90"/>
      <c r="AK2" s="90"/>
      <c r="AL2" s="90"/>
      <c r="AM2" s="90"/>
      <c r="AN2" s="90"/>
      <c r="AO2" s="90"/>
      <c r="AP2" s="90"/>
      <c r="AQ2" s="90"/>
      <c r="AR2" s="90"/>
      <c r="AS2" s="90"/>
      <c r="AT2" s="90"/>
      <c r="AU2" s="90"/>
      <c r="AV2" s="90"/>
    </row>
    <row r="3" spans="8:48" ht="10.5" customHeight="1">
      <c r="H3" s="378"/>
      <c r="I3" s="378"/>
      <c r="J3" s="378"/>
      <c r="K3" s="378"/>
      <c r="L3" s="378"/>
      <c r="M3" s="378"/>
      <c r="N3" s="378"/>
      <c r="O3" s="378"/>
      <c r="R3" s="66"/>
      <c r="S3" s="66"/>
      <c r="T3" s="66"/>
      <c r="U3" s="66"/>
      <c r="V3" s="66"/>
      <c r="W3" s="66"/>
      <c r="X3" s="66"/>
      <c r="Y3" s="66"/>
      <c r="Z3" s="66"/>
      <c r="AA3" s="66"/>
      <c r="AB3" s="66"/>
      <c r="AC3" s="90"/>
      <c r="AD3" s="90"/>
      <c r="AE3" s="90"/>
      <c r="AF3" s="90"/>
      <c r="AG3" s="90"/>
      <c r="AH3" s="90"/>
      <c r="AI3" s="90"/>
      <c r="AJ3" s="90"/>
      <c r="AK3" s="90"/>
      <c r="AL3" s="90"/>
      <c r="AM3" s="90"/>
      <c r="AN3" s="90"/>
      <c r="AO3" s="90"/>
      <c r="AP3" s="90"/>
      <c r="AQ3" s="90"/>
      <c r="AR3" s="90"/>
      <c r="AS3" s="90"/>
      <c r="AT3" s="90"/>
      <c r="AU3" s="90"/>
      <c r="AV3" s="90"/>
    </row>
    <row r="4" spans="8:48" ht="10.5" customHeight="1">
      <c r="H4" s="378"/>
      <c r="I4" s="378"/>
      <c r="J4" s="378"/>
      <c r="K4" s="378"/>
      <c r="L4" s="378"/>
      <c r="M4" s="378"/>
      <c r="N4" s="378"/>
      <c r="O4" s="378"/>
      <c r="Q4" s="133" t="s">
        <v>284</v>
      </c>
      <c r="R4" s="145"/>
      <c r="S4" s="133"/>
      <c r="T4" s="133"/>
      <c r="U4" s="156">
        <f>MAX(SUM('Character Sheet'!F16:G16,'Character Sheet'!F18:G18),SUM('Character Sheet'!N16:O16))</f>
        <v>20</v>
      </c>
      <c r="V4" s="66"/>
      <c r="W4" s="66"/>
      <c r="X4" s="66"/>
      <c r="Y4" s="66"/>
      <c r="Z4" s="66"/>
      <c r="AA4" s="66"/>
      <c r="AB4" s="100" t="s">
        <v>226</v>
      </c>
      <c r="AC4" s="66"/>
      <c r="AD4" s="74"/>
      <c r="AE4" s="97"/>
      <c r="AF4" s="66"/>
      <c r="AG4" s="66"/>
      <c r="AH4" s="66"/>
      <c r="AI4" s="66"/>
      <c r="AJ4" s="66"/>
      <c r="AK4" s="66"/>
      <c r="AL4" s="66"/>
      <c r="AM4" s="66"/>
      <c r="AN4" s="66"/>
      <c r="AO4" s="66"/>
      <c r="AP4" s="66"/>
      <c r="AQ4" s="66"/>
      <c r="AR4" s="66"/>
      <c r="AS4" s="66"/>
      <c r="AT4" s="66"/>
      <c r="AU4" s="66"/>
      <c r="AV4" s="66"/>
    </row>
    <row r="5" spans="18:48" ht="10.5" customHeight="1">
      <c r="R5" s="54"/>
      <c r="S5" s="57"/>
      <c r="T5" s="66"/>
      <c r="U5" s="66"/>
      <c r="V5" s="66"/>
      <c r="W5" s="66"/>
      <c r="X5" s="66"/>
      <c r="Y5" s="66"/>
      <c r="Z5" s="66"/>
      <c r="AA5" s="66"/>
      <c r="AB5" s="100" t="s">
        <v>1024</v>
      </c>
      <c r="AC5" s="66"/>
      <c r="AD5" s="93"/>
      <c r="AE5" s="71"/>
      <c r="AF5" s="66"/>
      <c r="AG5" s="66"/>
      <c r="AH5" s="66"/>
      <c r="AI5" s="66"/>
      <c r="AJ5" s="66"/>
      <c r="AK5" s="66"/>
      <c r="AL5" s="66"/>
      <c r="AM5" s="66"/>
      <c r="AN5" s="66"/>
      <c r="AO5" s="66"/>
      <c r="AP5" s="66"/>
      <c r="AQ5" s="66"/>
      <c r="AR5" s="66"/>
      <c r="AS5" s="66"/>
      <c r="AT5" s="66"/>
      <c r="AU5" s="66"/>
      <c r="AV5" s="66"/>
    </row>
    <row r="6" spans="2:48" ht="10.5" customHeight="1">
      <c r="B6" s="362" t="str">
        <f>'Character Sheet'!B6:O7</f>
        <v>name</v>
      </c>
      <c r="C6" s="363"/>
      <c r="D6" s="363"/>
      <c r="E6" s="363"/>
      <c r="F6" s="363"/>
      <c r="G6" s="363"/>
      <c r="H6" s="363"/>
      <c r="I6" s="363"/>
      <c r="J6" s="363"/>
      <c r="K6" s="363"/>
      <c r="L6" s="363"/>
      <c r="M6" s="363"/>
      <c r="N6" s="85"/>
      <c r="O6" s="85"/>
      <c r="R6" s="98"/>
      <c r="S6" s="57"/>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row>
    <row r="7" spans="2:48" ht="10.5" customHeight="1">
      <c r="B7" s="363"/>
      <c r="C7" s="363"/>
      <c r="D7" s="363"/>
      <c r="E7" s="363"/>
      <c r="F7" s="363"/>
      <c r="G7" s="363"/>
      <c r="H7" s="363"/>
      <c r="I7" s="363"/>
      <c r="J7" s="363"/>
      <c r="K7" s="363"/>
      <c r="L7" s="363"/>
      <c r="M7" s="363"/>
      <c r="N7" s="85"/>
      <c r="O7" s="85"/>
      <c r="Q7" s="133" t="s">
        <v>227</v>
      </c>
      <c r="R7" s="145"/>
      <c r="S7" s="157">
        <f>AVERAGE('Character Sheet'!F16:G16,'Character Sheet'!F18:G18)+0.49</f>
        <v>10.49</v>
      </c>
      <c r="T7" s="66"/>
      <c r="U7" s="86" t="s">
        <v>226</v>
      </c>
      <c r="V7" s="66"/>
      <c r="W7" s="66"/>
      <c r="X7" s="66"/>
      <c r="Y7" s="66"/>
      <c r="Z7" s="101" t="s">
        <v>926</v>
      </c>
      <c r="AA7" s="158">
        <f>-TRUNC(('Character Sheet'!F18+0.1)/3)</f>
        <v>-3</v>
      </c>
      <c r="AB7" s="103" t="s">
        <v>927</v>
      </c>
      <c r="AD7" s="112"/>
      <c r="AE7" s="83"/>
      <c r="AF7" s="66"/>
      <c r="AG7" s="66"/>
      <c r="AH7" s="66"/>
      <c r="AI7" s="66"/>
      <c r="AJ7" s="66"/>
      <c r="AK7" s="66"/>
      <c r="AL7" s="66"/>
      <c r="AM7" s="66"/>
      <c r="AN7" s="66"/>
      <c r="AO7" s="66"/>
      <c r="AP7" s="66"/>
      <c r="AQ7" s="66"/>
      <c r="AR7" s="66"/>
      <c r="AS7" s="66"/>
      <c r="AT7" s="66"/>
      <c r="AU7" s="66"/>
      <c r="AV7" s="66"/>
    </row>
    <row r="8" spans="18:48" ht="10.5" customHeight="1">
      <c r="R8" s="54"/>
      <c r="S8" s="57"/>
      <c r="T8" s="66"/>
      <c r="U8" s="66"/>
      <c r="V8" s="66"/>
      <c r="W8" s="66"/>
      <c r="X8" s="66"/>
      <c r="Y8" s="66"/>
      <c r="Z8" s="66"/>
      <c r="AA8" s="66"/>
      <c r="AB8" s="100"/>
      <c r="AC8" s="66"/>
      <c r="AD8" s="54"/>
      <c r="AE8" s="57"/>
      <c r="AF8" s="66"/>
      <c r="AG8" s="66"/>
      <c r="AH8" s="66"/>
      <c r="AI8" s="66"/>
      <c r="AJ8" s="66"/>
      <c r="AK8" s="66"/>
      <c r="AL8" s="66"/>
      <c r="AM8" s="66"/>
      <c r="AN8" s="66"/>
      <c r="AO8" s="66"/>
      <c r="AP8" s="66"/>
      <c r="AQ8" s="66"/>
      <c r="AR8" s="66"/>
      <c r="AS8" s="66"/>
      <c r="AT8" s="66"/>
      <c r="AU8" s="66"/>
      <c r="AV8" s="66"/>
    </row>
    <row r="9" spans="16:48" ht="10.5" customHeight="1">
      <c r="P9" s="85"/>
      <c r="Q9" s="150" t="s">
        <v>618</v>
      </c>
      <c r="R9" s="133"/>
      <c r="S9" s="133"/>
      <c r="T9" s="158">
        <v>0</v>
      </c>
      <c r="U9" s="108" t="str">
        <f>REPT($S$35,($U$4/6))</f>
        <v>ooo</v>
      </c>
      <c r="V9" s="108"/>
      <c r="W9" s="108" t="str">
        <f>REPT($S$35,(($U$4+2)/6))</f>
        <v>ooo</v>
      </c>
      <c r="X9" s="3"/>
      <c r="Y9" s="108" t="str">
        <f>REPT($S$35,(($U$4+4)/6))</f>
        <v>oooo</v>
      </c>
      <c r="Z9" s="108"/>
      <c r="AA9" s="109"/>
      <c r="AB9" s="106"/>
      <c r="AC9" s="66"/>
      <c r="AD9" s="66"/>
      <c r="AE9" s="66"/>
      <c r="AF9" s="66"/>
      <c r="AG9" s="66"/>
      <c r="AH9" s="66"/>
      <c r="AI9" s="66"/>
      <c r="AJ9" s="66"/>
      <c r="AK9" s="66"/>
      <c r="AL9" s="66"/>
      <c r="AM9" s="66"/>
      <c r="AN9" s="66"/>
      <c r="AO9" s="66"/>
      <c r="AP9" s="66"/>
      <c r="AQ9" s="66"/>
      <c r="AR9" s="66"/>
      <c r="AS9" s="66"/>
      <c r="AT9" s="66"/>
      <c r="AU9" s="66"/>
      <c r="AV9" s="66"/>
    </row>
    <row r="10" spans="1:48" ht="10.5" customHeight="1">
      <c r="A10" s="133" t="s">
        <v>849</v>
      </c>
      <c r="B10" s="7"/>
      <c r="C10" s="7"/>
      <c r="D10" s="7"/>
      <c r="G10" s="8" t="s">
        <v>848</v>
      </c>
      <c r="H10" s="7" t="s">
        <v>1058</v>
      </c>
      <c r="I10" s="7"/>
      <c r="J10" s="7"/>
      <c r="L10" s="7"/>
      <c r="M10" s="7"/>
      <c r="N10" s="7"/>
      <c r="O10" s="8" t="s">
        <v>636</v>
      </c>
      <c r="P10" s="8"/>
      <c r="Q10" s="133"/>
      <c r="R10" s="133"/>
      <c r="S10" s="159"/>
      <c r="T10" s="158">
        <v>-1</v>
      </c>
      <c r="U10" s="108" t="str">
        <f>REPT($S$35,(($U$4+1)/6))</f>
        <v>ooo</v>
      </c>
      <c r="V10" s="108"/>
      <c r="W10" s="108" t="str">
        <f>REPT($S$35,(($U$4+2)/6))</f>
        <v>ooo</v>
      </c>
      <c r="X10" s="3"/>
      <c r="Y10" s="108" t="str">
        <f>REPT($S$35,(($U$4+5)/6))</f>
        <v>oooo</v>
      </c>
      <c r="Z10" s="108"/>
      <c r="AA10" s="109"/>
      <c r="AB10" s="106"/>
      <c r="AC10" s="66"/>
      <c r="AD10" s="54"/>
      <c r="AE10" s="66"/>
      <c r="AF10" s="66"/>
      <c r="AG10" s="66"/>
      <c r="AH10" s="66"/>
      <c r="AI10" s="66"/>
      <c r="AJ10" s="66"/>
      <c r="AK10" s="66"/>
      <c r="AL10" s="66"/>
      <c r="AM10" s="66"/>
      <c r="AN10" s="66"/>
      <c r="AO10" s="66"/>
      <c r="AP10" s="66"/>
      <c r="AQ10" s="66"/>
      <c r="AR10" s="66"/>
      <c r="AS10" s="66"/>
      <c r="AT10" s="66"/>
      <c r="AU10" s="66"/>
      <c r="AV10" s="66"/>
    </row>
    <row r="11" spans="1:48" ht="10.5" customHeight="1">
      <c r="A11" s="7"/>
      <c r="B11" s="7"/>
      <c r="C11" s="7"/>
      <c r="D11" s="7"/>
      <c r="E11" s="7"/>
      <c r="F11" s="7"/>
      <c r="G11" s="7"/>
      <c r="H11" s="7"/>
      <c r="I11" s="7"/>
      <c r="J11" s="7"/>
      <c r="K11" s="7"/>
      <c r="L11" s="7"/>
      <c r="M11" s="7"/>
      <c r="N11" s="7"/>
      <c r="P11" s="9"/>
      <c r="Q11" s="133"/>
      <c r="R11" s="133"/>
      <c r="S11" s="159"/>
      <c r="T11" s="158">
        <v>-2</v>
      </c>
      <c r="U11" s="108" t="str">
        <f>$U$9</f>
        <v>ooo</v>
      </c>
      <c r="V11" s="108"/>
      <c r="W11" s="108"/>
      <c r="X11" s="160" t="s">
        <v>228</v>
      </c>
      <c r="Y11" s="108" t="str">
        <f>$U$10</f>
        <v>ooo</v>
      </c>
      <c r="Z11" s="110"/>
      <c r="AA11" s="102"/>
      <c r="AC11" s="66"/>
      <c r="AD11" s="98"/>
      <c r="AE11" s="57"/>
      <c r="AF11" s="66"/>
      <c r="AG11" s="66"/>
      <c r="AH11" s="66"/>
      <c r="AI11" s="66"/>
      <c r="AJ11" s="66"/>
      <c r="AK11" s="66"/>
      <c r="AL11" s="66"/>
      <c r="AM11" s="66"/>
      <c r="AN11" s="66"/>
      <c r="AO11" s="66"/>
      <c r="AP11" s="66"/>
      <c r="AQ11" s="66"/>
      <c r="AR11" s="66"/>
      <c r="AS11" s="66"/>
      <c r="AT11" s="66"/>
      <c r="AU11" s="66"/>
      <c r="AV11" s="66"/>
    </row>
    <row r="12" spans="1:48" ht="10.5" customHeight="1">
      <c r="A12" t="s">
        <v>637</v>
      </c>
      <c r="C12" t="s">
        <v>638</v>
      </c>
      <c r="J12" s="87" t="s">
        <v>639</v>
      </c>
      <c r="M12" s="98" t="s">
        <v>217</v>
      </c>
      <c r="N12" s="9"/>
      <c r="O12" s="98" t="s">
        <v>218</v>
      </c>
      <c r="P12" s="9"/>
      <c r="Q12" s="133"/>
      <c r="R12" s="133"/>
      <c r="S12" s="159"/>
      <c r="T12" s="158">
        <v>-3</v>
      </c>
      <c r="U12" s="108" t="str">
        <f>$W$9</f>
        <v>ooo</v>
      </c>
      <c r="V12" s="108"/>
      <c r="W12" s="108"/>
      <c r="X12" s="161" t="s">
        <v>956</v>
      </c>
      <c r="Y12" s="108" t="str">
        <f>$W$10</f>
        <v>ooo</v>
      </c>
      <c r="Z12" s="110"/>
      <c r="AA12" s="102"/>
      <c r="AC12" s="66"/>
      <c r="AD12" s="98"/>
      <c r="AE12" s="57"/>
      <c r="AF12" s="66"/>
      <c r="AG12" s="66"/>
      <c r="AH12" s="66"/>
      <c r="AI12" s="66"/>
      <c r="AJ12" s="66"/>
      <c r="AK12" s="66"/>
      <c r="AL12" s="66"/>
      <c r="AM12" s="66"/>
      <c r="AN12" s="66"/>
      <c r="AO12" s="66"/>
      <c r="AP12" s="66"/>
      <c r="AQ12" s="66"/>
      <c r="AR12" s="66"/>
      <c r="AS12" s="66"/>
      <c r="AT12" s="66"/>
      <c r="AU12" s="66"/>
      <c r="AV12" s="66"/>
    </row>
    <row r="13" spans="1:48" ht="10.5" customHeight="1">
      <c r="A13" t="s">
        <v>223</v>
      </c>
      <c r="C13" t="s">
        <v>1025</v>
      </c>
      <c r="J13" s="87" t="s">
        <v>1026</v>
      </c>
      <c r="M13" s="87" t="s">
        <v>219</v>
      </c>
      <c r="N13" s="9"/>
      <c r="O13" s="87" t="s">
        <v>219</v>
      </c>
      <c r="Q13" s="133"/>
      <c r="R13" s="133"/>
      <c r="S13" s="159"/>
      <c r="T13" s="158">
        <v>-4</v>
      </c>
      <c r="U13" s="108" t="str">
        <f>$Y$9</f>
        <v>oooo</v>
      </c>
      <c r="V13" s="108"/>
      <c r="W13" s="108"/>
      <c r="X13" s="161" t="s">
        <v>229</v>
      </c>
      <c r="Y13" s="108" t="str">
        <f>$Y$10</f>
        <v>oooo</v>
      </c>
      <c r="Z13" s="110"/>
      <c r="AA13" s="102"/>
      <c r="AE13" s="57"/>
      <c r="AF13" s="66"/>
      <c r="AG13" s="66"/>
      <c r="AH13" s="66"/>
      <c r="AI13" s="66"/>
      <c r="AJ13" s="66"/>
      <c r="AK13" s="66"/>
      <c r="AL13" s="66"/>
      <c r="AM13" s="66"/>
      <c r="AN13" s="66"/>
      <c r="AO13" s="66"/>
      <c r="AP13" s="66"/>
      <c r="AQ13" s="66"/>
      <c r="AR13" s="66"/>
      <c r="AS13" s="66"/>
      <c r="AT13" s="66"/>
      <c r="AU13" s="66"/>
      <c r="AV13" s="66"/>
    </row>
    <row r="14" spans="1:48" ht="10.5" customHeight="1">
      <c r="A14" t="s">
        <v>223</v>
      </c>
      <c r="C14" t="s">
        <v>1025</v>
      </c>
      <c r="J14" s="87" t="s">
        <v>1026</v>
      </c>
      <c r="M14" s="87" t="s">
        <v>219</v>
      </c>
      <c r="N14" s="9"/>
      <c r="O14" s="87" t="s">
        <v>219</v>
      </c>
      <c r="Q14" s="133" t="s">
        <v>106</v>
      </c>
      <c r="R14" s="145"/>
      <c r="S14" s="380">
        <f>AVERAGE('Character Sheet'!F16,'Character Sheet'!F19)</f>
        <v>10</v>
      </c>
      <c r="T14" s="381"/>
      <c r="AC14" s="66"/>
      <c r="AD14" s="66"/>
      <c r="AE14" s="66"/>
      <c r="AF14" s="66"/>
      <c r="AG14" s="66"/>
      <c r="AH14" s="66"/>
      <c r="AI14" s="66"/>
      <c r="AJ14" s="66"/>
      <c r="AK14" s="66"/>
      <c r="AL14" s="66"/>
      <c r="AM14" s="66"/>
      <c r="AN14" s="66"/>
      <c r="AO14" s="66"/>
      <c r="AP14" s="66"/>
      <c r="AQ14" s="66"/>
      <c r="AR14" s="66"/>
      <c r="AS14" s="66"/>
      <c r="AT14" s="66"/>
      <c r="AU14" s="66"/>
      <c r="AV14" s="66"/>
    </row>
    <row r="15" spans="1:48" ht="10.5" customHeight="1">
      <c r="A15" t="s">
        <v>223</v>
      </c>
      <c r="C15" t="s">
        <v>1025</v>
      </c>
      <c r="J15" s="87" t="s">
        <v>1026</v>
      </c>
      <c r="M15" s="87" t="s">
        <v>219</v>
      </c>
      <c r="N15" s="9"/>
      <c r="O15" s="87" t="s">
        <v>219</v>
      </c>
      <c r="R15" s="186"/>
      <c r="S15" s="186"/>
      <c r="T15" s="186"/>
      <c r="U15" s="186"/>
      <c r="V15" s="186"/>
      <c r="W15" s="186"/>
      <c r="X15" s="186"/>
      <c r="AC15" s="104">
        <f>REPT($G28,(($H$22+4)/6))</f>
      </c>
      <c r="AD15" s="105"/>
      <c r="AE15" s="106"/>
      <c r="AF15" s="105"/>
      <c r="AG15" s="66"/>
      <c r="AH15" s="66"/>
      <c r="AI15" s="66"/>
      <c r="AJ15" s="66"/>
      <c r="AK15" s="66"/>
      <c r="AL15" s="66"/>
      <c r="AM15" s="66"/>
      <c r="AN15" s="66"/>
      <c r="AO15" s="66"/>
      <c r="AP15" s="66"/>
      <c r="AQ15" s="66"/>
      <c r="AR15" s="66"/>
      <c r="AS15" s="66"/>
      <c r="AT15" s="66"/>
      <c r="AU15" s="66"/>
      <c r="AV15" s="66"/>
    </row>
    <row r="16" spans="1:48" ht="10.5" customHeight="1">
      <c r="A16" t="s">
        <v>223</v>
      </c>
      <c r="C16" t="s">
        <v>1025</v>
      </c>
      <c r="J16" s="87" t="s">
        <v>1026</v>
      </c>
      <c r="M16" s="87" t="s">
        <v>219</v>
      </c>
      <c r="N16" s="9"/>
      <c r="O16" s="87" t="s">
        <v>219</v>
      </c>
      <c r="Q16" s="153" t="s">
        <v>56</v>
      </c>
      <c r="T16" s="188" t="s">
        <v>619</v>
      </c>
      <c r="U16" s="145">
        <v>0</v>
      </c>
      <c r="V16" s="183" t="s">
        <v>1064</v>
      </c>
      <c r="W16" s="183"/>
      <c r="X16" s="189" t="s">
        <v>619</v>
      </c>
      <c r="Y16" s="193">
        <v>4</v>
      </c>
      <c r="Z16" s="183" t="s">
        <v>1065</v>
      </c>
      <c r="AC16" s="104">
        <f>REPT($G28,(($H$22+5)/6))</f>
      </c>
      <c r="AD16" s="105"/>
      <c r="AE16" s="105"/>
      <c r="AF16" s="105"/>
      <c r="AG16" s="66"/>
      <c r="AH16" s="66"/>
      <c r="AI16" s="66"/>
      <c r="AJ16" s="66"/>
      <c r="AK16" s="66"/>
      <c r="AL16" s="66"/>
      <c r="AM16" s="66"/>
      <c r="AN16" s="66"/>
      <c r="AO16" s="66"/>
      <c r="AP16" s="66"/>
      <c r="AQ16" s="66"/>
      <c r="AR16" s="66"/>
      <c r="AS16" s="66"/>
      <c r="AT16" s="66"/>
      <c r="AU16" s="66"/>
      <c r="AV16" s="66"/>
    </row>
    <row r="17" spans="1:48" ht="10.5" customHeight="1">
      <c r="A17" t="s">
        <v>223</v>
      </c>
      <c r="C17" t="s">
        <v>1025</v>
      </c>
      <c r="J17" s="87" t="s">
        <v>1026</v>
      </c>
      <c r="M17" s="87" t="s">
        <v>219</v>
      </c>
      <c r="N17" s="9"/>
      <c r="O17" s="87" t="s">
        <v>219</v>
      </c>
      <c r="T17" s="188" t="s">
        <v>619</v>
      </c>
      <c r="U17" s="145">
        <v>1</v>
      </c>
      <c r="V17" s="183" t="s">
        <v>1066</v>
      </c>
      <c r="W17" s="183"/>
      <c r="X17" s="189" t="s">
        <v>619</v>
      </c>
      <c r="Y17" s="193">
        <v>5</v>
      </c>
      <c r="Z17" s="183" t="s">
        <v>1067</v>
      </c>
      <c r="AD17" s="105"/>
      <c r="AE17" s="105"/>
      <c r="AF17" s="105"/>
      <c r="AG17" s="66"/>
      <c r="AH17" s="66"/>
      <c r="AI17" s="66"/>
      <c r="AJ17" s="66"/>
      <c r="AK17" s="66"/>
      <c r="AL17" s="66"/>
      <c r="AM17" s="66"/>
      <c r="AN17" s="66"/>
      <c r="AO17" s="66"/>
      <c r="AP17" s="66"/>
      <c r="AQ17" s="66"/>
      <c r="AR17" s="66"/>
      <c r="AS17" s="66"/>
      <c r="AT17" s="66"/>
      <c r="AU17" s="66"/>
      <c r="AV17" s="66"/>
    </row>
    <row r="18" spans="1:48" ht="10.5" customHeight="1">
      <c r="A18" t="s">
        <v>223</v>
      </c>
      <c r="C18" t="s">
        <v>1025</v>
      </c>
      <c r="J18" s="87" t="s">
        <v>1026</v>
      </c>
      <c r="M18" s="87" t="s">
        <v>219</v>
      </c>
      <c r="N18" s="9"/>
      <c r="O18" s="87" t="s">
        <v>219</v>
      </c>
      <c r="T18" s="189" t="s">
        <v>619</v>
      </c>
      <c r="U18" s="193">
        <v>2</v>
      </c>
      <c r="V18" s="183" t="s">
        <v>1068</v>
      </c>
      <c r="W18" s="183"/>
      <c r="X18" s="189" t="s">
        <v>619</v>
      </c>
      <c r="Y18" s="193">
        <v>6</v>
      </c>
      <c r="Z18" s="183" t="s">
        <v>1069</v>
      </c>
      <c r="AD18" s="105"/>
      <c r="AE18" s="105"/>
      <c r="AF18" s="105"/>
      <c r="AG18" s="66"/>
      <c r="AH18" s="66"/>
      <c r="AI18" s="66"/>
      <c r="AJ18" s="66"/>
      <c r="AK18" s="66"/>
      <c r="AL18" s="66"/>
      <c r="AM18" s="66"/>
      <c r="AN18" s="66"/>
      <c r="AO18" s="66"/>
      <c r="AP18" s="66"/>
      <c r="AQ18" s="66"/>
      <c r="AR18" s="66"/>
      <c r="AS18" s="66"/>
      <c r="AT18" s="66"/>
      <c r="AU18" s="66"/>
      <c r="AV18" s="66"/>
    </row>
    <row r="19" spans="1:48" ht="10.5" customHeight="1">
      <c r="A19" t="s">
        <v>223</v>
      </c>
      <c r="C19" t="s">
        <v>1025</v>
      </c>
      <c r="J19" s="87" t="s">
        <v>1026</v>
      </c>
      <c r="M19" s="87" t="s">
        <v>219</v>
      </c>
      <c r="N19" s="9"/>
      <c r="O19" s="87" t="s">
        <v>219</v>
      </c>
      <c r="T19" s="189" t="s">
        <v>619</v>
      </c>
      <c r="U19" s="145">
        <v>3</v>
      </c>
      <c r="V19" s="183" t="s">
        <v>1070</v>
      </c>
      <c r="W19" s="183"/>
      <c r="X19" s="189" t="s">
        <v>619</v>
      </c>
      <c r="Y19" s="193">
        <v>7</v>
      </c>
      <c r="Z19" s="183" t="s">
        <v>1071</v>
      </c>
      <c r="AD19" s="105"/>
      <c r="AE19" s="105"/>
      <c r="AF19" s="105"/>
      <c r="AG19" s="66"/>
      <c r="AH19" s="66"/>
      <c r="AI19" s="66"/>
      <c r="AJ19" s="66"/>
      <c r="AK19" s="66"/>
      <c r="AL19" s="66"/>
      <c r="AM19" s="66"/>
      <c r="AN19" s="66"/>
      <c r="AO19" s="66"/>
      <c r="AP19" s="66"/>
      <c r="AQ19" s="66"/>
      <c r="AR19" s="66"/>
      <c r="AS19" s="66"/>
      <c r="AT19" s="66"/>
      <c r="AU19" s="66"/>
      <c r="AV19" s="66"/>
    </row>
    <row r="20" spans="1:48" ht="10.5" customHeight="1">
      <c r="A20" t="s">
        <v>223</v>
      </c>
      <c r="C20" t="s">
        <v>1025</v>
      </c>
      <c r="J20" s="87" t="s">
        <v>1026</v>
      </c>
      <c r="M20" s="87" t="s">
        <v>219</v>
      </c>
      <c r="N20" s="9"/>
      <c r="O20" s="87" t="s">
        <v>219</v>
      </c>
      <c r="AC20" s="105"/>
      <c r="AD20" s="105"/>
      <c r="AE20" s="105"/>
      <c r="AF20" s="107"/>
      <c r="AG20" s="66"/>
      <c r="AH20" s="66"/>
      <c r="AI20" s="66"/>
      <c r="AJ20" s="66"/>
      <c r="AK20" s="66"/>
      <c r="AL20" s="66"/>
      <c r="AM20" s="66"/>
      <c r="AN20" s="66"/>
      <c r="AO20" s="66"/>
      <c r="AP20" s="66"/>
      <c r="AQ20" s="66"/>
      <c r="AR20" s="66"/>
      <c r="AS20" s="66"/>
      <c r="AT20" s="66"/>
      <c r="AU20" s="66"/>
      <c r="AV20" s="66"/>
    </row>
    <row r="21" spans="1:48" ht="10.5" customHeight="1">
      <c r="A21" t="s">
        <v>223</v>
      </c>
      <c r="C21" t="s">
        <v>1025</v>
      </c>
      <c r="J21" s="87" t="s">
        <v>1026</v>
      </c>
      <c r="M21" s="87" t="s">
        <v>219</v>
      </c>
      <c r="N21" s="9"/>
      <c r="O21" s="87" t="s">
        <v>219</v>
      </c>
      <c r="Q21" s="133" t="s">
        <v>632</v>
      </c>
      <c r="R21" s="155"/>
      <c r="S21" s="133"/>
      <c r="T21" s="133"/>
      <c r="U21" s="66"/>
      <c r="V21" s="66"/>
      <c r="W21" s="66"/>
      <c r="X21" s="66"/>
      <c r="Y21" s="66"/>
      <c r="Z21" s="66"/>
      <c r="AA21" s="66"/>
      <c r="AB21" s="100" t="s">
        <v>57</v>
      </c>
      <c r="AC21" s="66"/>
      <c r="AD21" s="66"/>
      <c r="AE21" s="66"/>
      <c r="AF21" s="66"/>
      <c r="AG21" s="66"/>
      <c r="AH21" s="66"/>
      <c r="AI21" s="66"/>
      <c r="AJ21" s="66"/>
      <c r="AK21" s="66"/>
      <c r="AL21" s="66"/>
      <c r="AM21" s="66"/>
      <c r="AN21" s="66"/>
      <c r="AO21" s="66"/>
      <c r="AP21" s="66"/>
      <c r="AQ21" s="66"/>
      <c r="AR21" s="66"/>
      <c r="AS21" s="66"/>
      <c r="AT21" s="66"/>
      <c r="AU21" s="66"/>
      <c r="AV21" s="66"/>
    </row>
    <row r="22" spans="1:48" ht="10.5" customHeight="1">
      <c r="A22" t="s">
        <v>223</v>
      </c>
      <c r="C22" t="s">
        <v>1025</v>
      </c>
      <c r="J22" s="87" t="s">
        <v>1026</v>
      </c>
      <c r="M22" s="87" t="s">
        <v>219</v>
      </c>
      <c r="N22" s="9"/>
      <c r="O22" s="87" t="s">
        <v>219</v>
      </c>
      <c r="S22" s="98"/>
      <c r="T22" s="98"/>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row>
    <row r="23" spans="1:48" ht="10.5" customHeight="1">
      <c r="A23" t="s">
        <v>223</v>
      </c>
      <c r="C23" t="s">
        <v>1025</v>
      </c>
      <c r="J23" s="87" t="s">
        <v>1026</v>
      </c>
      <c r="M23" s="87" t="s">
        <v>219</v>
      </c>
      <c r="N23" s="9"/>
      <c r="O23" s="87" t="s">
        <v>219</v>
      </c>
      <c r="Q23" s="111"/>
      <c r="R23" s="111"/>
      <c r="S23" s="151" t="s">
        <v>128</v>
      </c>
      <c r="U23" s="115"/>
      <c r="V23" s="115"/>
      <c r="W23" s="115"/>
      <c r="X23" s="115"/>
      <c r="Y23" s="115"/>
      <c r="Z23" s="115"/>
      <c r="AA23" s="115"/>
      <c r="AB23" s="115"/>
      <c r="AG23" s="113"/>
      <c r="AH23" s="113"/>
      <c r="AI23" s="113"/>
      <c r="AJ23" s="113"/>
      <c r="AK23" s="66"/>
      <c r="AL23" s="66"/>
      <c r="AM23" s="66"/>
      <c r="AN23" s="66"/>
      <c r="AO23" s="66"/>
      <c r="AP23" s="66"/>
      <c r="AQ23" s="66"/>
      <c r="AR23" s="66"/>
      <c r="AS23" s="66"/>
      <c r="AT23" s="66"/>
      <c r="AU23" s="66"/>
      <c r="AV23" s="66"/>
    </row>
    <row r="24" spans="1:48" ht="10.5" customHeight="1">
      <c r="A24" t="s">
        <v>223</v>
      </c>
      <c r="C24" t="s">
        <v>1025</v>
      </c>
      <c r="J24" s="87" t="s">
        <v>1026</v>
      </c>
      <c r="M24" s="87" t="s">
        <v>219</v>
      </c>
      <c r="N24" s="9"/>
      <c r="O24" s="87" t="s">
        <v>219</v>
      </c>
      <c r="Q24" s="134" t="s">
        <v>633</v>
      </c>
      <c r="R24" s="133"/>
      <c r="S24" s="116" t="s">
        <v>213</v>
      </c>
      <c r="U24" s="116"/>
      <c r="V24" s="116"/>
      <c r="X24" s="116"/>
      <c r="Z24" s="117"/>
      <c r="AA24" s="116"/>
      <c r="AB24" s="119" t="s">
        <v>214</v>
      </c>
      <c r="AC24" s="66"/>
      <c r="AG24" s="105"/>
      <c r="AH24" s="105"/>
      <c r="AI24" s="4"/>
      <c r="AK24" s="66"/>
      <c r="AL24" s="66"/>
      <c r="AM24" s="66"/>
      <c r="AN24" s="66"/>
      <c r="AO24" s="66"/>
      <c r="AP24" s="66"/>
      <c r="AQ24" s="66"/>
      <c r="AR24" s="66"/>
      <c r="AS24" s="66"/>
      <c r="AT24" s="66"/>
      <c r="AU24" s="66"/>
      <c r="AV24" s="66"/>
    </row>
    <row r="25" spans="17:48" ht="10.5" customHeight="1">
      <c r="Q25" s="134" t="s">
        <v>215</v>
      </c>
      <c r="R25" s="133"/>
      <c r="S25" s="116" t="s">
        <v>125</v>
      </c>
      <c r="U25" s="116"/>
      <c r="V25" s="116"/>
      <c r="X25" s="118"/>
      <c r="Z25" s="117"/>
      <c r="AA25" s="116"/>
      <c r="AB25" s="119" t="s">
        <v>413</v>
      </c>
      <c r="AC25" s="66"/>
      <c r="AG25" s="105"/>
      <c r="AH25" s="105"/>
      <c r="AI25" s="114"/>
      <c r="AK25" s="66"/>
      <c r="AL25" s="66"/>
      <c r="AM25" s="66"/>
      <c r="AN25" s="66"/>
      <c r="AO25" s="66"/>
      <c r="AP25" s="66"/>
      <c r="AQ25" s="66"/>
      <c r="AR25" s="66"/>
      <c r="AS25" s="66"/>
      <c r="AT25" s="66"/>
      <c r="AU25" s="66"/>
      <c r="AV25" s="66"/>
    </row>
    <row r="26" spans="1:35" ht="12" customHeight="1">
      <c r="A26" s="137" t="s">
        <v>220</v>
      </c>
      <c r="B26" s="25"/>
      <c r="C26" s="25"/>
      <c r="D26" s="28"/>
      <c r="E26" s="45"/>
      <c r="I26" s="28"/>
      <c r="J26" s="40"/>
      <c r="K26" s="28"/>
      <c r="L26" s="28"/>
      <c r="Q26" s="133"/>
      <c r="R26" s="133"/>
      <c r="S26" s="120" t="s">
        <v>619</v>
      </c>
      <c r="T26" s="86" t="s">
        <v>961</v>
      </c>
      <c r="AC26" s="66"/>
      <c r="AG26" s="105"/>
      <c r="AH26" s="105"/>
      <c r="AI26" s="114"/>
    </row>
    <row r="27" spans="1:35" ht="9.75" customHeight="1">
      <c r="A27" t="s">
        <v>223</v>
      </c>
      <c r="C27" t="s">
        <v>756</v>
      </c>
      <c r="J27" s="87"/>
      <c r="M27" s="87"/>
      <c r="N27" s="9"/>
      <c r="O27" s="87"/>
      <c r="Q27" s="133"/>
      <c r="R27" s="133"/>
      <c r="S27" s="120" t="s">
        <v>619</v>
      </c>
      <c r="T27" s="86" t="s">
        <v>961</v>
      </c>
      <c r="AC27" s="66"/>
      <c r="AG27" s="105"/>
      <c r="AH27" s="105"/>
      <c r="AI27" s="4"/>
    </row>
    <row r="28" spans="1:48" ht="10.5" customHeight="1">
      <c r="A28" t="s">
        <v>223</v>
      </c>
      <c r="C28" t="s">
        <v>756</v>
      </c>
      <c r="J28" s="87"/>
      <c r="M28" s="87"/>
      <c r="N28" s="9"/>
      <c r="O28" s="87"/>
      <c r="Q28" s="133"/>
      <c r="R28" s="133"/>
      <c r="S28" s="120" t="s">
        <v>619</v>
      </c>
      <c r="T28" s="86" t="s">
        <v>961</v>
      </c>
      <c r="AC28" s="66"/>
      <c r="AD28" s="66"/>
      <c r="AE28" s="66"/>
      <c r="AF28" s="66"/>
      <c r="AG28" s="66"/>
      <c r="AH28" s="66"/>
      <c r="AI28" s="66"/>
      <c r="AJ28" s="66"/>
      <c r="AK28" s="66"/>
      <c r="AL28" s="66"/>
      <c r="AM28" s="66"/>
      <c r="AN28" s="66"/>
      <c r="AO28" s="66"/>
      <c r="AP28" s="66"/>
      <c r="AQ28" s="66"/>
      <c r="AR28" s="66"/>
      <c r="AS28" s="66"/>
      <c r="AT28" s="66"/>
      <c r="AU28" s="66"/>
      <c r="AV28" s="66"/>
    </row>
    <row r="29" spans="1:48" ht="10.5" customHeight="1">
      <c r="A29" t="s">
        <v>223</v>
      </c>
      <c r="C29" t="s">
        <v>756</v>
      </c>
      <c r="J29" s="87"/>
      <c r="M29" s="87"/>
      <c r="N29" s="9"/>
      <c r="O29" s="87"/>
      <c r="Q29" s="133"/>
      <c r="R29" s="133"/>
      <c r="S29" s="120" t="s">
        <v>619</v>
      </c>
      <c r="T29" s="86" t="s">
        <v>961</v>
      </c>
      <c r="AC29" s="66"/>
      <c r="AD29" s="66"/>
      <c r="AE29" s="66"/>
      <c r="AF29" s="66"/>
      <c r="AG29" s="66"/>
      <c r="AH29" s="66"/>
      <c r="AI29" s="66"/>
      <c r="AJ29" s="66"/>
      <c r="AK29" s="66"/>
      <c r="AL29" s="66"/>
      <c r="AM29" s="66"/>
      <c r="AN29" s="66"/>
      <c r="AO29" s="66"/>
      <c r="AP29" s="66"/>
      <c r="AQ29" s="66"/>
      <c r="AR29" s="66"/>
      <c r="AS29" s="66"/>
      <c r="AT29" s="66"/>
      <c r="AU29" s="66"/>
      <c r="AV29" s="66"/>
    </row>
    <row r="30" spans="1:48" ht="10.5" customHeight="1">
      <c r="A30" t="s">
        <v>223</v>
      </c>
      <c r="C30" t="s">
        <v>756</v>
      </c>
      <c r="J30" s="87"/>
      <c r="M30" s="87"/>
      <c r="N30" s="9"/>
      <c r="O30" s="87"/>
      <c r="Q30" s="133"/>
      <c r="R30" s="133"/>
      <c r="S30" s="120" t="s">
        <v>619</v>
      </c>
      <c r="T30" s="86" t="s">
        <v>961</v>
      </c>
      <c r="AC30" s="66"/>
      <c r="AD30" s="66"/>
      <c r="AE30" s="66"/>
      <c r="AF30" s="66"/>
      <c r="AG30" s="66"/>
      <c r="AH30" s="66"/>
      <c r="AI30" s="66"/>
      <c r="AJ30" s="66"/>
      <c r="AK30" s="66"/>
      <c r="AL30" s="66"/>
      <c r="AM30" s="66"/>
      <c r="AN30" s="66"/>
      <c r="AO30" s="66"/>
      <c r="AP30" s="66"/>
      <c r="AQ30" s="66"/>
      <c r="AR30" s="66"/>
      <c r="AS30" s="66"/>
      <c r="AT30" s="66"/>
      <c r="AU30" s="66"/>
      <c r="AV30" s="66"/>
    </row>
    <row r="31" spans="1:48" ht="10.5" customHeight="1">
      <c r="A31" t="s">
        <v>223</v>
      </c>
      <c r="C31" t="s">
        <v>756</v>
      </c>
      <c r="J31" s="87"/>
      <c r="M31" s="87"/>
      <c r="N31" s="9"/>
      <c r="O31" s="87"/>
      <c r="Q31" s="134" t="s">
        <v>414</v>
      </c>
      <c r="R31" s="133"/>
      <c r="S31" s="116" t="s">
        <v>695</v>
      </c>
      <c r="U31" s="116"/>
      <c r="V31" s="116"/>
      <c r="X31" s="118"/>
      <c r="Z31" s="117"/>
      <c r="AA31" s="116"/>
      <c r="AB31" s="119" t="s">
        <v>415</v>
      </c>
      <c r="AC31" s="66"/>
      <c r="AD31" s="66"/>
      <c r="AE31" s="66"/>
      <c r="AF31" s="66"/>
      <c r="AG31" s="66"/>
      <c r="AH31" s="66"/>
      <c r="AI31" s="66"/>
      <c r="AJ31" s="66"/>
      <c r="AK31" s="66"/>
      <c r="AL31" s="66"/>
      <c r="AM31" s="66"/>
      <c r="AN31" s="66"/>
      <c r="AO31" s="66"/>
      <c r="AP31" s="66"/>
      <c r="AQ31" s="66"/>
      <c r="AR31" s="66"/>
      <c r="AS31" s="66"/>
      <c r="AT31" s="66"/>
      <c r="AU31" s="66"/>
      <c r="AV31" s="66"/>
    </row>
    <row r="32" spans="1:48" ht="10.5" customHeight="1">
      <c r="A32" t="s">
        <v>223</v>
      </c>
      <c r="C32" t="s">
        <v>756</v>
      </c>
      <c r="J32" s="87"/>
      <c r="M32" s="87"/>
      <c r="N32" s="9"/>
      <c r="O32" s="87"/>
      <c r="Q32" s="133"/>
      <c r="R32" s="133"/>
      <c r="S32" s="120" t="s">
        <v>619</v>
      </c>
      <c r="T32" s="86" t="s">
        <v>961</v>
      </c>
      <c r="AC32" s="66"/>
      <c r="AD32" s="66"/>
      <c r="AE32" s="66"/>
      <c r="AF32" s="66"/>
      <c r="AG32" s="66"/>
      <c r="AH32" s="66"/>
      <c r="AI32" s="66"/>
      <c r="AJ32" s="66"/>
      <c r="AK32" s="66"/>
      <c r="AL32" s="66"/>
      <c r="AM32" s="66"/>
      <c r="AN32" s="66"/>
      <c r="AO32" s="66"/>
      <c r="AP32" s="66"/>
      <c r="AQ32" s="66"/>
      <c r="AR32" s="66"/>
      <c r="AS32" s="66"/>
      <c r="AT32" s="66"/>
      <c r="AU32" s="66"/>
      <c r="AV32" s="66"/>
    </row>
    <row r="33" spans="10:48" ht="10.5" customHeight="1">
      <c r="J33" s="87"/>
      <c r="M33" s="87"/>
      <c r="N33" s="9"/>
      <c r="O33" s="87"/>
      <c r="Q33" s="133"/>
      <c r="R33" s="133"/>
      <c r="S33" s="120" t="s">
        <v>619</v>
      </c>
      <c r="T33" s="86" t="s">
        <v>961</v>
      </c>
      <c r="AC33" s="66"/>
      <c r="AD33" s="66"/>
      <c r="AE33" s="66"/>
      <c r="AF33" s="66"/>
      <c r="AG33" s="66"/>
      <c r="AH33" s="66"/>
      <c r="AI33" s="66"/>
      <c r="AJ33" s="66"/>
      <c r="AK33" s="66"/>
      <c r="AL33" s="66"/>
      <c r="AM33" s="66"/>
      <c r="AN33" s="66"/>
      <c r="AO33" s="66"/>
      <c r="AP33" s="66"/>
      <c r="AQ33" s="66"/>
      <c r="AR33" s="66"/>
      <c r="AS33" s="66"/>
      <c r="AT33" s="66"/>
      <c r="AU33" s="66"/>
      <c r="AV33" s="66"/>
    </row>
    <row r="34" spans="1:48" ht="10.5" customHeight="1">
      <c r="A34" s="137" t="s">
        <v>224</v>
      </c>
      <c r="E34" s="86" t="s">
        <v>960</v>
      </c>
      <c r="J34" s="87"/>
      <c r="M34" s="87"/>
      <c r="N34" s="9"/>
      <c r="O34" s="87"/>
      <c r="Q34" s="134" t="s">
        <v>694</v>
      </c>
      <c r="R34" s="133"/>
      <c r="S34" s="116" t="s">
        <v>696</v>
      </c>
      <c r="U34" s="116"/>
      <c r="V34" s="116"/>
      <c r="Z34" s="117"/>
      <c r="AA34" s="116"/>
      <c r="AB34" s="32" t="s">
        <v>126</v>
      </c>
      <c r="AC34" s="66"/>
      <c r="AD34" s="66"/>
      <c r="AE34" s="66"/>
      <c r="AF34" s="66"/>
      <c r="AG34" s="66"/>
      <c r="AH34" s="66"/>
      <c r="AI34" s="66"/>
      <c r="AJ34" s="66"/>
      <c r="AK34" s="66"/>
      <c r="AL34" s="66"/>
      <c r="AM34" s="66"/>
      <c r="AN34" s="66"/>
      <c r="AO34" s="66"/>
      <c r="AP34" s="66"/>
      <c r="AQ34" s="66"/>
      <c r="AR34" s="66"/>
      <c r="AS34" s="66"/>
      <c r="AT34" s="66"/>
      <c r="AU34" s="66"/>
      <c r="AV34" s="66"/>
    </row>
    <row r="35" spans="10:48" ht="10.5" customHeight="1">
      <c r="J35" s="87"/>
      <c r="M35" s="87"/>
      <c r="N35" s="9"/>
      <c r="O35" s="100"/>
      <c r="Q35" s="133"/>
      <c r="R35" s="133"/>
      <c r="S35" s="120" t="s">
        <v>619</v>
      </c>
      <c r="T35" s="86" t="s">
        <v>961</v>
      </c>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row>
    <row r="36" spans="1:48" ht="10.5" customHeight="1">
      <c r="A36" s="154" t="s">
        <v>1059</v>
      </c>
      <c r="B36" s="165"/>
      <c r="C36" s="169" t="s">
        <v>381</v>
      </c>
      <c r="D36" s="87" t="s">
        <v>1075</v>
      </c>
      <c r="E36" s="24" t="s">
        <v>1076</v>
      </c>
      <c r="G36" s="133" t="s">
        <v>654</v>
      </c>
      <c r="Q36" s="133"/>
      <c r="R36" s="133"/>
      <c r="AC36" s="66"/>
      <c r="AD36" s="66"/>
      <c r="AE36" s="66"/>
      <c r="AF36" s="66"/>
      <c r="AG36" s="66"/>
      <c r="AH36" s="66"/>
      <c r="AI36" s="66"/>
      <c r="AJ36" s="66"/>
      <c r="AK36" s="66"/>
      <c r="AL36" s="66"/>
      <c r="AM36" s="66"/>
      <c r="AN36" s="66"/>
      <c r="AO36" s="66"/>
      <c r="AP36" s="66"/>
      <c r="AQ36" s="66"/>
      <c r="AR36" s="66"/>
      <c r="AS36" s="66"/>
      <c r="AT36" s="66"/>
      <c r="AU36" s="66"/>
      <c r="AV36" s="66"/>
    </row>
    <row r="37" spans="1:48" ht="10.5" customHeight="1">
      <c r="A37" s="177" t="s">
        <v>835</v>
      </c>
      <c r="B37" s="178">
        <v>5</v>
      </c>
      <c r="C37" s="179">
        <f aca="true" t="shared" si="0" ref="C37:C55">B37*0.2</f>
        <v>1</v>
      </c>
      <c r="D37" s="180">
        <f aca="true" t="shared" si="1" ref="D37:D55">100-TRUNC((100-B37)*0.2)</f>
        <v>81</v>
      </c>
      <c r="E37" s="179">
        <f aca="true" t="shared" si="2" ref="E37:E52">101-TRUNC((100-B37)*0.1)</f>
        <v>92</v>
      </c>
      <c r="G37" s="190" t="s">
        <v>1084</v>
      </c>
      <c r="H37" s="191"/>
      <c r="I37" s="39"/>
      <c r="K37" s="145">
        <v>4</v>
      </c>
      <c r="L37" s="145">
        <v>6</v>
      </c>
      <c r="M37" s="145">
        <v>8</v>
      </c>
      <c r="N37" s="145">
        <v>10</v>
      </c>
      <c r="O37" s="145">
        <v>12</v>
      </c>
      <c r="Q37" s="133"/>
      <c r="R37" s="133"/>
      <c r="S37" s="151" t="s">
        <v>294</v>
      </c>
      <c r="T37" s="115"/>
      <c r="U37" s="115"/>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row>
    <row r="38" spans="1:48" ht="9.75" customHeight="1">
      <c r="A38" s="171" t="s">
        <v>836</v>
      </c>
      <c r="B38" s="167">
        <f aca="true" t="shared" si="3" ref="B38:B55">B37+5</f>
        <v>10</v>
      </c>
      <c r="C38" s="170">
        <f t="shared" si="0"/>
        <v>2</v>
      </c>
      <c r="D38" s="172">
        <f t="shared" si="1"/>
        <v>82</v>
      </c>
      <c r="E38" s="170">
        <f t="shared" si="2"/>
        <v>92</v>
      </c>
      <c r="G38" s="204" t="s">
        <v>1072</v>
      </c>
      <c r="H38" s="204"/>
      <c r="I38" s="204"/>
      <c r="J38" s="340"/>
      <c r="K38" s="312">
        <v>1</v>
      </c>
      <c r="L38" s="312">
        <v>2</v>
      </c>
      <c r="M38" s="312">
        <v>3</v>
      </c>
      <c r="N38" s="312">
        <v>4</v>
      </c>
      <c r="O38" s="312">
        <v>6</v>
      </c>
      <c r="Q38" s="134" t="s">
        <v>633</v>
      </c>
      <c r="R38" s="133"/>
      <c r="S38" s="25" t="s">
        <v>213</v>
      </c>
      <c r="T38" s="28"/>
      <c r="U38" s="39"/>
      <c r="V38" s="206"/>
      <c r="W38" s="206"/>
      <c r="X38" s="206"/>
      <c r="Y38" s="206"/>
      <c r="Z38" s="206"/>
      <c r="AA38" s="206"/>
      <c r="AB38" s="32" t="s">
        <v>214</v>
      </c>
      <c r="AC38" s="66"/>
      <c r="AD38" s="66"/>
      <c r="AE38" s="66"/>
      <c r="AF38" s="66"/>
      <c r="AG38" s="66"/>
      <c r="AH38" s="66"/>
      <c r="AI38" s="66"/>
      <c r="AJ38" s="66"/>
      <c r="AK38" s="66"/>
      <c r="AL38" s="66"/>
      <c r="AM38" s="66"/>
      <c r="AN38" s="66"/>
      <c r="AO38" s="66"/>
      <c r="AP38" s="66"/>
      <c r="AQ38" s="66"/>
      <c r="AR38" s="66"/>
      <c r="AS38" s="66"/>
      <c r="AT38" s="66"/>
      <c r="AU38" s="66"/>
      <c r="AV38" s="66"/>
    </row>
    <row r="39" spans="1:48" ht="9.75" customHeight="1">
      <c r="A39" s="177" t="s">
        <v>1047</v>
      </c>
      <c r="B39" s="178">
        <f t="shared" si="3"/>
        <v>15</v>
      </c>
      <c r="C39" s="179">
        <f t="shared" si="0"/>
        <v>3</v>
      </c>
      <c r="D39" s="180">
        <f t="shared" si="1"/>
        <v>83</v>
      </c>
      <c r="E39" s="179">
        <f t="shared" si="2"/>
        <v>93</v>
      </c>
      <c r="G39" s="39" t="s">
        <v>1073</v>
      </c>
      <c r="H39" s="39"/>
      <c r="I39" s="39"/>
      <c r="K39" s="174">
        <v>2</v>
      </c>
      <c r="L39" s="174">
        <v>3</v>
      </c>
      <c r="M39" s="174">
        <v>4</v>
      </c>
      <c r="N39" s="174">
        <v>6</v>
      </c>
      <c r="O39" s="174" t="s">
        <v>1074</v>
      </c>
      <c r="Q39" s="134" t="s">
        <v>215</v>
      </c>
      <c r="R39" s="133"/>
      <c r="S39" s="25" t="s">
        <v>213</v>
      </c>
      <c r="T39" s="28"/>
      <c r="U39" s="39"/>
      <c r="V39" s="206"/>
      <c r="W39" s="206"/>
      <c r="X39" s="206"/>
      <c r="Y39" s="206"/>
      <c r="Z39" s="206"/>
      <c r="AA39" s="206"/>
      <c r="AB39" s="207" t="s">
        <v>413</v>
      </c>
      <c r="AC39" s="66"/>
      <c r="AD39" s="66"/>
      <c r="AE39" s="66"/>
      <c r="AF39" s="66"/>
      <c r="AG39" s="66"/>
      <c r="AH39" s="66"/>
      <c r="AI39" s="66"/>
      <c r="AJ39" s="66"/>
      <c r="AK39" s="66"/>
      <c r="AL39" s="66"/>
      <c r="AM39" s="66"/>
      <c r="AN39" s="66"/>
      <c r="AO39" s="66"/>
      <c r="AP39" s="66"/>
      <c r="AQ39" s="66"/>
      <c r="AR39" s="66"/>
      <c r="AS39" s="66"/>
      <c r="AT39" s="66"/>
      <c r="AU39" s="66"/>
      <c r="AV39" s="66"/>
    </row>
    <row r="40" spans="1:45" ht="9.75" customHeight="1">
      <c r="A40" s="171" t="s">
        <v>837</v>
      </c>
      <c r="B40" s="167">
        <f t="shared" si="3"/>
        <v>20</v>
      </c>
      <c r="C40" s="170">
        <f t="shared" si="0"/>
        <v>4</v>
      </c>
      <c r="D40" s="172">
        <f t="shared" si="1"/>
        <v>84</v>
      </c>
      <c r="E40" s="170">
        <f t="shared" si="2"/>
        <v>93</v>
      </c>
      <c r="G40" s="204" t="s">
        <v>1077</v>
      </c>
      <c r="H40" s="204"/>
      <c r="I40" s="204"/>
      <c r="J40" s="340"/>
      <c r="K40" s="312">
        <v>3</v>
      </c>
      <c r="L40" s="312">
        <v>4</v>
      </c>
      <c r="M40" s="312">
        <v>6</v>
      </c>
      <c r="N40" s="312" t="s">
        <v>1074</v>
      </c>
      <c r="O40" s="312" t="s">
        <v>1074</v>
      </c>
      <c r="Q40" s="134" t="s">
        <v>414</v>
      </c>
      <c r="R40" s="133"/>
      <c r="S40" s="25" t="s">
        <v>642</v>
      </c>
      <c r="T40" s="28"/>
      <c r="U40" s="39"/>
      <c r="V40" s="206"/>
      <c r="W40" s="206"/>
      <c r="X40" s="206"/>
      <c r="Y40" s="206"/>
      <c r="Z40" s="206"/>
      <c r="AA40" s="206"/>
      <c r="AB40" s="207" t="s">
        <v>643</v>
      </c>
      <c r="AC40" s="24"/>
      <c r="AD40" s="23"/>
      <c r="AE40" s="26"/>
      <c r="AF40" s="24"/>
      <c r="AG40" s="24"/>
      <c r="AH40" s="24"/>
      <c r="AI40" s="24"/>
      <c r="AL40" s="63"/>
      <c r="AM40" s="28"/>
      <c r="AN40" s="64"/>
      <c r="AO40" s="28"/>
      <c r="AP40" s="24"/>
      <c r="AQ40" s="28"/>
      <c r="AR40" s="28"/>
      <c r="AS40" s="28"/>
    </row>
    <row r="41" spans="1:29" ht="9.75" customHeight="1">
      <c r="A41" s="177" t="s">
        <v>1048</v>
      </c>
      <c r="B41" s="178">
        <f t="shared" si="3"/>
        <v>25</v>
      </c>
      <c r="C41" s="179">
        <f t="shared" si="0"/>
        <v>5</v>
      </c>
      <c r="D41" s="180">
        <f t="shared" si="1"/>
        <v>85</v>
      </c>
      <c r="E41" s="179">
        <f t="shared" si="2"/>
        <v>94</v>
      </c>
      <c r="G41" s="39" t="s">
        <v>1078</v>
      </c>
      <c r="H41" s="39"/>
      <c r="I41" s="39"/>
      <c r="K41" s="174">
        <v>4</v>
      </c>
      <c r="L41" s="174">
        <v>6</v>
      </c>
      <c r="M41" s="174" t="s">
        <v>1074</v>
      </c>
      <c r="N41" s="174" t="s">
        <v>1074</v>
      </c>
      <c r="O41" s="174" t="s">
        <v>1074</v>
      </c>
      <c r="Q41" s="134" t="s">
        <v>694</v>
      </c>
      <c r="R41" s="133"/>
      <c r="S41" s="25" t="s">
        <v>743</v>
      </c>
      <c r="T41" s="28"/>
      <c r="U41" s="39"/>
      <c r="V41" s="206"/>
      <c r="W41" s="206"/>
      <c r="X41" s="206"/>
      <c r="Y41" s="206"/>
      <c r="Z41" s="206"/>
      <c r="AA41" s="206"/>
      <c r="AB41" s="32" t="s">
        <v>127</v>
      </c>
      <c r="AC41" s="24"/>
    </row>
    <row r="42" spans="1:29" ht="9.75" customHeight="1">
      <c r="A42" s="168" t="s">
        <v>1050</v>
      </c>
      <c r="B42" s="167">
        <f t="shared" si="3"/>
        <v>30</v>
      </c>
      <c r="C42" s="170">
        <f t="shared" si="0"/>
        <v>6</v>
      </c>
      <c r="D42" s="172">
        <f t="shared" si="1"/>
        <v>86</v>
      </c>
      <c r="E42" s="170">
        <f t="shared" si="2"/>
        <v>94</v>
      </c>
      <c r="S42" s="98"/>
      <c r="T42" s="98"/>
      <c r="V42" s="66"/>
      <c r="W42" s="66"/>
      <c r="X42" s="66"/>
      <c r="Y42" s="66"/>
      <c r="Z42" s="66"/>
      <c r="AA42" s="66"/>
      <c r="AB42" s="66"/>
      <c r="AC42" s="26"/>
    </row>
    <row r="43" spans="1:29" ht="9.75" customHeight="1">
      <c r="A43" s="181" t="s">
        <v>1053</v>
      </c>
      <c r="B43" s="178">
        <f t="shared" si="3"/>
        <v>35</v>
      </c>
      <c r="C43" s="179">
        <f t="shared" si="0"/>
        <v>7</v>
      </c>
      <c r="D43" s="180">
        <f t="shared" si="1"/>
        <v>87</v>
      </c>
      <c r="E43" s="179">
        <f t="shared" si="2"/>
        <v>95</v>
      </c>
      <c r="K43" s="136" t="s">
        <v>601</v>
      </c>
      <c r="Q43" s="150" t="s">
        <v>286</v>
      </c>
      <c r="R43" s="133"/>
      <c r="S43" s="134">
        <f>IF('Character Sheet'!F16&lt;10,2,TRUNC('Character Sheet'!F16/3.3))</f>
        <v>3</v>
      </c>
      <c r="U43" s="98" t="s">
        <v>630</v>
      </c>
      <c r="V43" s="66"/>
      <c r="W43" s="146" t="s">
        <v>295</v>
      </c>
      <c r="Y43" s="66"/>
      <c r="Z43" s="66"/>
      <c r="AA43" s="66"/>
      <c r="AB43" s="100" t="s">
        <v>631</v>
      </c>
      <c r="AC43" s="26"/>
    </row>
    <row r="44" spans="1:29" ht="9.75" customHeight="1">
      <c r="A44" s="168" t="s">
        <v>1049</v>
      </c>
      <c r="B44" s="167">
        <f t="shared" si="3"/>
        <v>40</v>
      </c>
      <c r="C44" s="170">
        <f t="shared" si="0"/>
        <v>8</v>
      </c>
      <c r="D44" s="172">
        <f t="shared" si="1"/>
        <v>88</v>
      </c>
      <c r="E44" s="170">
        <f t="shared" si="2"/>
        <v>95</v>
      </c>
      <c r="G44" s="203" t="s">
        <v>242</v>
      </c>
      <c r="H44" s="340"/>
      <c r="I44" s="340"/>
      <c r="J44" s="340"/>
      <c r="K44" s="340"/>
      <c r="L44" s="340"/>
      <c r="M44" s="340"/>
      <c r="N44" s="340"/>
      <c r="O44" s="182" t="s">
        <v>498</v>
      </c>
      <c r="Q44" s="150" t="s">
        <v>175</v>
      </c>
      <c r="T44" s="55"/>
      <c r="U44" s="98" t="s">
        <v>630</v>
      </c>
      <c r="W44" s="150" t="s">
        <v>176</v>
      </c>
      <c r="Z44" s="122"/>
      <c r="AB44" s="119" t="s">
        <v>629</v>
      </c>
      <c r="AC44" s="26"/>
    </row>
    <row r="45" spans="1:29" ht="9.75" customHeight="1">
      <c r="A45" s="181" t="s">
        <v>1046</v>
      </c>
      <c r="B45" s="178">
        <f t="shared" si="3"/>
        <v>45</v>
      </c>
      <c r="C45" s="179">
        <f t="shared" si="0"/>
        <v>9</v>
      </c>
      <c r="D45" s="180">
        <f t="shared" si="1"/>
        <v>89</v>
      </c>
      <c r="E45" s="179">
        <f t="shared" si="2"/>
        <v>96</v>
      </c>
      <c r="G45" s="194" t="s">
        <v>747</v>
      </c>
      <c r="H45" s="196"/>
      <c r="I45" s="196"/>
      <c r="J45" s="196"/>
      <c r="K45" s="196"/>
      <c r="L45" s="196"/>
      <c r="M45" s="196"/>
      <c r="N45" s="196"/>
      <c r="O45" s="176" t="s">
        <v>748</v>
      </c>
      <c r="Q45" s="133"/>
      <c r="W45" s="150" t="s">
        <v>177</v>
      </c>
      <c r="Z45" s="122"/>
      <c r="AB45" s="119" t="s">
        <v>629</v>
      </c>
      <c r="AC45" s="26"/>
    </row>
    <row r="46" spans="1:29" ht="9.75" customHeight="1">
      <c r="A46" s="168" t="s">
        <v>1052</v>
      </c>
      <c r="B46" s="167">
        <f t="shared" si="3"/>
        <v>50</v>
      </c>
      <c r="C46" s="170">
        <f t="shared" si="0"/>
        <v>10</v>
      </c>
      <c r="D46" s="172">
        <f t="shared" si="1"/>
        <v>90</v>
      </c>
      <c r="E46" s="170">
        <f t="shared" si="2"/>
        <v>96</v>
      </c>
      <c r="G46" s="203" t="s">
        <v>280</v>
      </c>
      <c r="H46" s="340"/>
      <c r="I46" s="340"/>
      <c r="J46" s="340"/>
      <c r="K46" s="340"/>
      <c r="L46" s="340"/>
      <c r="M46" s="340"/>
      <c r="N46" s="340"/>
      <c r="O46" s="303" t="s">
        <v>281</v>
      </c>
      <c r="Q46" s="150" t="s">
        <v>1080</v>
      </c>
      <c r="R46" s="5"/>
      <c r="T46" s="55"/>
      <c r="U46" s="98" t="s">
        <v>630</v>
      </c>
      <c r="V46" s="119"/>
      <c r="W46" s="150" t="s">
        <v>1079</v>
      </c>
      <c r="X46" s="5"/>
      <c r="Y46" s="5"/>
      <c r="Z46" s="55"/>
      <c r="AB46" s="119" t="s">
        <v>629</v>
      </c>
      <c r="AC46" s="26"/>
    </row>
    <row r="47" spans="1:28" ht="9.75" customHeight="1">
      <c r="A47" s="181" t="s">
        <v>1045</v>
      </c>
      <c r="B47" s="178">
        <f t="shared" si="3"/>
        <v>55</v>
      </c>
      <c r="C47" s="179">
        <f t="shared" si="0"/>
        <v>11</v>
      </c>
      <c r="D47" s="180">
        <f t="shared" si="1"/>
        <v>91</v>
      </c>
      <c r="E47" s="179">
        <f t="shared" si="2"/>
        <v>97</v>
      </c>
      <c r="G47" s="194" t="s">
        <v>469</v>
      </c>
      <c r="O47" s="176" t="s">
        <v>498</v>
      </c>
      <c r="W47" s="150" t="s">
        <v>628</v>
      </c>
      <c r="X47" s="5"/>
      <c r="Z47" s="55"/>
      <c r="AB47" s="119" t="s">
        <v>629</v>
      </c>
    </row>
    <row r="48" spans="1:19" ht="9.75" customHeight="1">
      <c r="A48" s="50" t="s">
        <v>1054</v>
      </c>
      <c r="B48" s="167">
        <f t="shared" si="3"/>
        <v>60</v>
      </c>
      <c r="C48" s="170">
        <f t="shared" si="0"/>
        <v>12</v>
      </c>
      <c r="D48" s="172">
        <f t="shared" si="1"/>
        <v>92</v>
      </c>
      <c r="E48" s="170">
        <f t="shared" si="2"/>
        <v>97</v>
      </c>
      <c r="Q48" s="150" t="s">
        <v>178</v>
      </c>
      <c r="R48" s="5"/>
      <c r="S48" s="86" t="s">
        <v>1023</v>
      </c>
    </row>
    <row r="49" spans="1:15" ht="9.75" customHeight="1">
      <c r="A49" s="181" t="s">
        <v>1056</v>
      </c>
      <c r="B49" s="178">
        <f t="shared" si="3"/>
        <v>65</v>
      </c>
      <c r="C49" s="179">
        <f t="shared" si="0"/>
        <v>13</v>
      </c>
      <c r="D49" s="180">
        <f t="shared" si="1"/>
        <v>93</v>
      </c>
      <c r="E49" s="179">
        <f t="shared" si="2"/>
        <v>98</v>
      </c>
      <c r="G49" s="341" t="s">
        <v>1008</v>
      </c>
      <c r="K49" t="s">
        <v>944</v>
      </c>
      <c r="N49" s="379" t="s">
        <v>101</v>
      </c>
      <c r="O49" s="379"/>
    </row>
    <row r="50" spans="1:28" ht="9.75" customHeight="1">
      <c r="A50" s="50" t="s">
        <v>1051</v>
      </c>
      <c r="B50" s="167">
        <f t="shared" si="3"/>
        <v>70</v>
      </c>
      <c r="C50" s="170">
        <f t="shared" si="0"/>
        <v>14</v>
      </c>
      <c r="D50" s="172">
        <f t="shared" si="1"/>
        <v>94</v>
      </c>
      <c r="E50" s="170">
        <f t="shared" si="2"/>
        <v>98</v>
      </c>
      <c r="G50" s="194" t="s">
        <v>383</v>
      </c>
      <c r="H50" s="39"/>
      <c r="I50" s="39"/>
      <c r="J50" s="39"/>
      <c r="K50" s="373">
        <v>0</v>
      </c>
      <c r="L50" s="373"/>
      <c r="M50" s="39"/>
      <c r="N50" s="373">
        <v>0.2</v>
      </c>
      <c r="O50" s="373"/>
      <c r="Q50" s="151" t="s">
        <v>113</v>
      </c>
      <c r="R50" s="4"/>
      <c r="S50" s="116"/>
      <c r="T50" s="57"/>
      <c r="U50" s="24" t="s">
        <v>105</v>
      </c>
      <c r="V50" s="24" t="s">
        <v>106</v>
      </c>
      <c r="W50" s="24" t="s">
        <v>114</v>
      </c>
      <c r="X50" s="24" t="s">
        <v>85</v>
      </c>
      <c r="Z50" s="24" t="s">
        <v>102</v>
      </c>
      <c r="AA50" s="174"/>
      <c r="AB50" s="174"/>
    </row>
    <row r="51" spans="1:28" ht="9.75" customHeight="1">
      <c r="A51" s="181" t="s">
        <v>1044</v>
      </c>
      <c r="B51" s="178">
        <f t="shared" si="3"/>
        <v>75</v>
      </c>
      <c r="C51" s="179">
        <f t="shared" si="0"/>
        <v>15</v>
      </c>
      <c r="D51" s="180">
        <f t="shared" si="1"/>
        <v>95</v>
      </c>
      <c r="E51" s="179">
        <f t="shared" si="2"/>
        <v>99</v>
      </c>
      <c r="G51" s="203" t="s">
        <v>468</v>
      </c>
      <c r="H51" s="204"/>
      <c r="I51" s="204"/>
      <c r="J51" s="204"/>
      <c r="K51" s="374">
        <v>0.1</v>
      </c>
      <c r="L51" s="374"/>
      <c r="M51" s="204"/>
      <c r="N51" s="374">
        <v>0.3</v>
      </c>
      <c r="O51" s="374"/>
      <c r="Q51" s="121" t="s">
        <v>619</v>
      </c>
      <c r="R51" s="116" t="s">
        <v>107</v>
      </c>
      <c r="S51" s="116"/>
      <c r="U51" s="55">
        <v>1</v>
      </c>
      <c r="V51" s="55">
        <v>0</v>
      </c>
      <c r="W51" s="55">
        <v>0</v>
      </c>
      <c r="X51" s="55" t="s">
        <v>89</v>
      </c>
      <c r="Y51" s="116" t="s">
        <v>55</v>
      </c>
      <c r="AB51" s="116"/>
    </row>
    <row r="52" spans="1:28" ht="9.75" customHeight="1">
      <c r="A52" s="50" t="s">
        <v>1055</v>
      </c>
      <c r="B52" s="167">
        <f t="shared" si="3"/>
        <v>80</v>
      </c>
      <c r="C52" s="170">
        <f t="shared" si="0"/>
        <v>16</v>
      </c>
      <c r="D52" s="172">
        <f t="shared" si="1"/>
        <v>96</v>
      </c>
      <c r="E52" s="170">
        <f t="shared" si="2"/>
        <v>99</v>
      </c>
      <c r="G52" s="205" t="s">
        <v>937</v>
      </c>
      <c r="H52" s="345"/>
      <c r="I52" s="346"/>
      <c r="J52" s="346"/>
      <c r="K52" s="377">
        <v>0.2</v>
      </c>
      <c r="L52" s="377"/>
      <c r="M52" s="346"/>
      <c r="N52" s="377">
        <v>0.5</v>
      </c>
      <c r="O52" s="377"/>
      <c r="Q52" s="121" t="s">
        <v>619</v>
      </c>
      <c r="R52" s="116" t="s">
        <v>108</v>
      </c>
      <c r="S52" s="116"/>
      <c r="U52" s="55">
        <v>2</v>
      </c>
      <c r="V52" s="55">
        <v>0</v>
      </c>
      <c r="W52" s="55">
        <v>0</v>
      </c>
      <c r="X52" s="55" t="s">
        <v>766</v>
      </c>
      <c r="Y52" s="116" t="s">
        <v>55</v>
      </c>
      <c r="AB52" s="116"/>
    </row>
    <row r="53" spans="1:28" ht="9.75" customHeight="1">
      <c r="A53" s="181" t="s">
        <v>838</v>
      </c>
      <c r="B53" s="178">
        <f t="shared" si="3"/>
        <v>85</v>
      </c>
      <c r="C53" s="179">
        <f t="shared" si="0"/>
        <v>17</v>
      </c>
      <c r="D53" s="180">
        <f t="shared" si="1"/>
        <v>97</v>
      </c>
      <c r="E53" s="182" t="s">
        <v>1057</v>
      </c>
      <c r="G53" s="203" t="s">
        <v>944</v>
      </c>
      <c r="H53" s="347"/>
      <c r="I53" s="348"/>
      <c r="J53" s="348"/>
      <c r="K53" s="374">
        <v>0.5</v>
      </c>
      <c r="L53" s="374"/>
      <c r="M53" s="348"/>
      <c r="N53" s="374">
        <v>0.75</v>
      </c>
      <c r="O53" s="374"/>
      <c r="P53" s="184"/>
      <c r="Q53" s="121" t="s">
        <v>619</v>
      </c>
      <c r="R53" s="116" t="s">
        <v>109</v>
      </c>
      <c r="S53" s="116"/>
      <c r="U53" s="55">
        <v>3</v>
      </c>
      <c r="V53" s="55">
        <v>2</v>
      </c>
      <c r="W53" s="55">
        <v>-1</v>
      </c>
      <c r="X53" s="55" t="s">
        <v>91</v>
      </c>
      <c r="Y53" s="116" t="s">
        <v>55</v>
      </c>
      <c r="AB53" s="116"/>
    </row>
    <row r="54" spans="1:28" ht="9.75" customHeight="1">
      <c r="A54" s="50" t="s">
        <v>1060</v>
      </c>
      <c r="B54" s="167">
        <f t="shared" si="3"/>
        <v>90</v>
      </c>
      <c r="C54" s="170">
        <f t="shared" si="0"/>
        <v>18</v>
      </c>
      <c r="D54" s="172">
        <f t="shared" si="1"/>
        <v>98</v>
      </c>
      <c r="E54" s="173" t="s">
        <v>1057</v>
      </c>
      <c r="G54" s="205" t="s">
        <v>851</v>
      </c>
      <c r="H54" s="345"/>
      <c r="I54" s="346"/>
      <c r="J54" s="195"/>
      <c r="K54" s="377">
        <v>0.75</v>
      </c>
      <c r="L54" s="377"/>
      <c r="M54" s="346"/>
      <c r="N54" s="377">
        <v>1</v>
      </c>
      <c r="O54" s="377"/>
      <c r="P54" s="184"/>
      <c r="Q54" s="121" t="s">
        <v>619</v>
      </c>
      <c r="R54" s="116" t="s">
        <v>110</v>
      </c>
      <c r="S54" s="116"/>
      <c r="U54" s="55">
        <v>4</v>
      </c>
      <c r="V54" s="55">
        <v>4</v>
      </c>
      <c r="W54" s="55">
        <v>-2</v>
      </c>
      <c r="X54" s="55" t="s">
        <v>772</v>
      </c>
      <c r="Y54" s="116" t="s">
        <v>55</v>
      </c>
      <c r="AB54" s="116"/>
    </row>
    <row r="55" spans="1:28" ht="9.75" customHeight="1">
      <c r="A55" s="181" t="s">
        <v>1061</v>
      </c>
      <c r="B55" s="178">
        <f t="shared" si="3"/>
        <v>95</v>
      </c>
      <c r="C55" s="179">
        <f t="shared" si="0"/>
        <v>19</v>
      </c>
      <c r="D55" s="180">
        <f t="shared" si="1"/>
        <v>99</v>
      </c>
      <c r="E55" s="182" t="s">
        <v>1057</v>
      </c>
      <c r="G55" s="203" t="s">
        <v>856</v>
      </c>
      <c r="H55" s="347"/>
      <c r="I55" s="348"/>
      <c r="J55" s="348"/>
      <c r="K55" s="374">
        <v>1</v>
      </c>
      <c r="L55" s="374"/>
      <c r="M55" s="347"/>
      <c r="N55" s="374">
        <v>1.5</v>
      </c>
      <c r="O55" s="374"/>
      <c r="P55" s="185"/>
      <c r="Q55" s="121" t="s">
        <v>619</v>
      </c>
      <c r="R55" s="116" t="s">
        <v>111</v>
      </c>
      <c r="S55" s="116"/>
      <c r="U55" s="55">
        <v>5</v>
      </c>
      <c r="V55" s="55">
        <v>6</v>
      </c>
      <c r="W55" s="55">
        <v>-4</v>
      </c>
      <c r="X55" s="55" t="s">
        <v>736</v>
      </c>
      <c r="Y55" s="116" t="s">
        <v>55</v>
      </c>
      <c r="AB55" s="116"/>
    </row>
    <row r="56" spans="1:28" ht="9.75" customHeight="1">
      <c r="A56" s="50" t="s">
        <v>1062</v>
      </c>
      <c r="B56" s="175" t="s">
        <v>1057</v>
      </c>
      <c r="C56" s="169">
        <v>20</v>
      </c>
      <c r="D56" s="63" t="s">
        <v>1057</v>
      </c>
      <c r="E56" s="176" t="s">
        <v>1057</v>
      </c>
      <c r="G56" s="194" t="s">
        <v>889</v>
      </c>
      <c r="H56" s="39"/>
      <c r="I56" s="39"/>
      <c r="J56" s="39"/>
      <c r="K56" s="373">
        <v>1.5</v>
      </c>
      <c r="L56" s="373"/>
      <c r="M56" s="39"/>
      <c r="N56" s="373">
        <v>2</v>
      </c>
      <c r="O56" s="373"/>
      <c r="P56" s="185"/>
      <c r="Q56" s="121" t="s">
        <v>619</v>
      </c>
      <c r="R56" s="116" t="s">
        <v>230</v>
      </c>
      <c r="S56" s="116"/>
      <c r="U56" s="55">
        <v>6</v>
      </c>
      <c r="V56" s="55">
        <v>8</v>
      </c>
      <c r="W56" s="55">
        <v>-6</v>
      </c>
      <c r="X56" s="55" t="s">
        <v>112</v>
      </c>
      <c r="Y56" s="116" t="s">
        <v>55</v>
      </c>
      <c r="AB56" s="116"/>
    </row>
    <row r="57" spans="8:29" ht="9.75" customHeight="1">
      <c r="H57" s="349"/>
      <c r="I57" s="346"/>
      <c r="J57" s="183"/>
      <c r="K57" s="183"/>
      <c r="L57" s="183"/>
      <c r="M57" s="349"/>
      <c r="N57" s="346"/>
      <c r="O57" s="346"/>
      <c r="P57" s="185"/>
      <c r="Q57" s="66"/>
      <c r="R57" s="25"/>
      <c r="S57" s="25"/>
      <c r="T57" s="25"/>
      <c r="U57" s="29"/>
      <c r="V57" s="26"/>
      <c r="W57" s="55"/>
      <c r="X57" s="26"/>
      <c r="Y57" s="27"/>
      <c r="Z57" s="28"/>
      <c r="AA57" s="25"/>
      <c r="AB57" s="25"/>
      <c r="AC57" s="26"/>
    </row>
    <row r="58" spans="1:29" ht="10.5" customHeight="1">
      <c r="A58" s="375" t="s">
        <v>1063</v>
      </c>
      <c r="B58" s="376"/>
      <c r="C58" s="376"/>
      <c r="D58" s="376"/>
      <c r="E58" s="376"/>
      <c r="F58" s="376"/>
      <c r="G58" s="376"/>
      <c r="H58" s="376"/>
      <c r="I58" s="376"/>
      <c r="J58" s="376"/>
      <c r="K58" s="376"/>
      <c r="L58" s="376"/>
      <c r="M58" s="376"/>
      <c r="N58" s="376"/>
      <c r="O58" s="376"/>
      <c r="P58" s="376"/>
      <c r="Q58" s="376"/>
      <c r="R58" s="376"/>
      <c r="S58" s="376"/>
      <c r="T58" s="376"/>
      <c r="U58" s="376"/>
      <c r="V58" s="376"/>
      <c r="W58" s="376"/>
      <c r="X58" s="376"/>
      <c r="Y58" s="376"/>
      <c r="Z58" s="376"/>
      <c r="AA58" s="376"/>
      <c r="AB58" s="376"/>
      <c r="AC58" s="26"/>
    </row>
    <row r="59" spans="1:28" s="136" customFormat="1" ht="10.5" customHeight="1">
      <c r="A59" s="187">
        <v>1</v>
      </c>
      <c r="B59" s="136">
        <v>2</v>
      </c>
      <c r="C59" s="136">
        <v>3</v>
      </c>
      <c r="D59" s="136">
        <v>4</v>
      </c>
      <c r="E59" s="136">
        <v>5</v>
      </c>
      <c r="F59" s="136">
        <v>6</v>
      </c>
      <c r="G59" s="136" t="s">
        <v>927</v>
      </c>
      <c r="H59" s="136">
        <v>8</v>
      </c>
      <c r="I59" s="136">
        <v>9</v>
      </c>
      <c r="J59" s="136">
        <v>10</v>
      </c>
      <c r="K59" s="136">
        <v>11</v>
      </c>
      <c r="L59" s="136">
        <v>12</v>
      </c>
      <c r="M59" s="136">
        <v>13</v>
      </c>
      <c r="N59" s="136" t="s">
        <v>222</v>
      </c>
      <c r="O59" s="136">
        <v>15</v>
      </c>
      <c r="P59" s="136">
        <v>16</v>
      </c>
      <c r="Q59" s="136">
        <v>17</v>
      </c>
      <c r="R59" s="136">
        <v>18</v>
      </c>
      <c r="S59" s="136">
        <v>19</v>
      </c>
      <c r="T59" s="136">
        <v>20</v>
      </c>
      <c r="U59" s="136" t="s">
        <v>926</v>
      </c>
      <c r="V59" s="136">
        <v>22</v>
      </c>
      <c r="W59" s="136">
        <v>23</v>
      </c>
      <c r="X59" s="136">
        <v>24</v>
      </c>
      <c r="Y59" s="136">
        <v>25</v>
      </c>
      <c r="Z59" s="136">
        <v>26</v>
      </c>
      <c r="AA59" s="136">
        <v>27</v>
      </c>
      <c r="AB59" s="145">
        <v>28</v>
      </c>
    </row>
    <row r="60" spans="1:29" ht="9.75" customHeight="1">
      <c r="A60" s="94" t="s">
        <v>221</v>
      </c>
      <c r="B60" s="94" t="s">
        <v>221</v>
      </c>
      <c r="C60" s="94" t="s">
        <v>221</v>
      </c>
      <c r="D60" s="94" t="s">
        <v>221</v>
      </c>
      <c r="E60" s="94" t="s">
        <v>221</v>
      </c>
      <c r="F60" s="94" t="s">
        <v>221</v>
      </c>
      <c r="G60" s="94" t="s">
        <v>221</v>
      </c>
      <c r="H60" s="94" t="s">
        <v>221</v>
      </c>
      <c r="I60" s="94" t="s">
        <v>221</v>
      </c>
      <c r="J60" s="94" t="s">
        <v>221</v>
      </c>
      <c r="K60" s="94" t="s">
        <v>221</v>
      </c>
      <c r="L60" s="94" t="s">
        <v>221</v>
      </c>
      <c r="M60" s="94" t="s">
        <v>221</v>
      </c>
      <c r="N60" s="94" t="s">
        <v>221</v>
      </c>
      <c r="O60" s="94" t="s">
        <v>221</v>
      </c>
      <c r="P60" s="94" t="s">
        <v>221</v>
      </c>
      <c r="Q60" s="94" t="s">
        <v>221</v>
      </c>
      <c r="R60" s="94" t="s">
        <v>221</v>
      </c>
      <c r="S60" s="94" t="s">
        <v>221</v>
      </c>
      <c r="T60" s="94" t="s">
        <v>221</v>
      </c>
      <c r="U60" s="94" t="s">
        <v>221</v>
      </c>
      <c r="V60" s="94" t="s">
        <v>221</v>
      </c>
      <c r="W60" s="94" t="s">
        <v>221</v>
      </c>
      <c r="X60" s="94" t="s">
        <v>221</v>
      </c>
      <c r="Y60" s="94" t="s">
        <v>221</v>
      </c>
      <c r="Z60" s="94" t="s">
        <v>221</v>
      </c>
      <c r="AA60" s="94" t="s">
        <v>221</v>
      </c>
      <c r="AB60" s="94" t="s">
        <v>221</v>
      </c>
      <c r="AC60" s="95"/>
    </row>
    <row r="61" spans="1:29" ht="9.75" customHeight="1">
      <c r="A61" s="94" t="s">
        <v>221</v>
      </c>
      <c r="B61" s="94" t="s">
        <v>221</v>
      </c>
      <c r="C61" s="94" t="s">
        <v>221</v>
      </c>
      <c r="D61" s="94" t="s">
        <v>221</v>
      </c>
      <c r="E61" s="94" t="s">
        <v>221</v>
      </c>
      <c r="F61" s="94" t="s">
        <v>221</v>
      </c>
      <c r="G61" s="94" t="s">
        <v>221</v>
      </c>
      <c r="H61" s="94" t="s">
        <v>221</v>
      </c>
      <c r="I61" s="94" t="s">
        <v>221</v>
      </c>
      <c r="J61" s="94" t="s">
        <v>221</v>
      </c>
      <c r="K61" s="94" t="s">
        <v>221</v>
      </c>
      <c r="L61" s="94" t="s">
        <v>221</v>
      </c>
      <c r="M61" s="94" t="s">
        <v>221</v>
      </c>
      <c r="N61" s="94" t="s">
        <v>221</v>
      </c>
      <c r="O61" s="94" t="s">
        <v>221</v>
      </c>
      <c r="P61" s="94" t="s">
        <v>221</v>
      </c>
      <c r="Q61" s="94" t="s">
        <v>221</v>
      </c>
      <c r="R61" s="94" t="s">
        <v>221</v>
      </c>
      <c r="S61" s="94" t="s">
        <v>221</v>
      </c>
      <c r="T61" s="94" t="s">
        <v>221</v>
      </c>
      <c r="U61" s="94" t="s">
        <v>221</v>
      </c>
      <c r="V61" s="94" t="s">
        <v>221</v>
      </c>
      <c r="W61" s="94" t="s">
        <v>221</v>
      </c>
      <c r="X61" s="94" t="s">
        <v>221</v>
      </c>
      <c r="Y61" s="94" t="s">
        <v>221</v>
      </c>
      <c r="Z61" s="94" t="s">
        <v>221</v>
      </c>
      <c r="AA61" s="94" t="s">
        <v>221</v>
      </c>
      <c r="AB61" s="94" t="s">
        <v>221</v>
      </c>
      <c r="AC61" s="95"/>
    </row>
    <row r="62" spans="37:43" ht="9.75" customHeight="1">
      <c r="AK62" s="66"/>
      <c r="AL62" s="66"/>
      <c r="AM62" s="66"/>
      <c r="AN62" s="66"/>
      <c r="AO62" s="66"/>
      <c r="AP62" s="66"/>
      <c r="AQ62" s="66"/>
    </row>
    <row r="63" spans="10:43" ht="9.75" customHeight="1">
      <c r="J63" s="196"/>
      <c r="K63" s="196"/>
      <c r="L63" s="196"/>
      <c r="M63" s="196"/>
      <c r="N63" s="196"/>
      <c r="O63" s="196"/>
      <c r="P63" s="196"/>
      <c r="Q63" s="196"/>
      <c r="R63" s="196"/>
      <c r="S63" s="196"/>
      <c r="T63" s="196"/>
      <c r="U63" s="196"/>
      <c r="AK63" s="66"/>
      <c r="AL63" s="66"/>
      <c r="AM63" s="66"/>
      <c r="AN63" s="66"/>
      <c r="AO63" s="66"/>
      <c r="AP63" s="66"/>
      <c r="AQ63" s="66"/>
    </row>
    <row r="64" spans="10:43" ht="9.75" customHeight="1">
      <c r="J64" s="196"/>
      <c r="K64" s="197"/>
      <c r="L64" s="197"/>
      <c r="M64" s="197"/>
      <c r="N64" s="197"/>
      <c r="O64" s="198"/>
      <c r="P64" s="197"/>
      <c r="Q64" s="197"/>
      <c r="R64" s="198"/>
      <c r="S64" s="197"/>
      <c r="T64" s="196"/>
      <c r="U64" s="196"/>
      <c r="AK64" s="66"/>
      <c r="AL64" s="66"/>
      <c r="AM64" s="66"/>
      <c r="AN64" s="66"/>
      <c r="AO64" s="66"/>
      <c r="AP64" s="66"/>
      <c r="AQ64" s="66"/>
    </row>
    <row r="65" spans="10:43" ht="9.75" customHeight="1">
      <c r="J65" s="196"/>
      <c r="K65" s="199"/>
      <c r="L65" s="199"/>
      <c r="M65" s="199"/>
      <c r="N65" s="199"/>
      <c r="O65" s="200"/>
      <c r="P65" s="199"/>
      <c r="Q65" s="199"/>
      <c r="R65" s="200"/>
      <c r="S65" s="201"/>
      <c r="T65" s="196"/>
      <c r="U65" s="196"/>
      <c r="AK65" s="66"/>
      <c r="AL65" s="66"/>
      <c r="AM65" s="66"/>
      <c r="AN65" s="66"/>
      <c r="AO65" s="66"/>
      <c r="AP65" s="66"/>
      <c r="AQ65" s="66"/>
    </row>
    <row r="66" spans="10:43" ht="9.75" customHeight="1">
      <c r="J66" s="196"/>
      <c r="K66" s="199"/>
      <c r="L66" s="199"/>
      <c r="M66" s="199"/>
      <c r="N66" s="199"/>
      <c r="O66" s="200"/>
      <c r="P66" s="199"/>
      <c r="Q66" s="199"/>
      <c r="R66" s="200"/>
      <c r="S66" s="201"/>
      <c r="T66" s="196"/>
      <c r="U66" s="196"/>
      <c r="AK66" s="66"/>
      <c r="AL66" s="66"/>
      <c r="AM66" s="66"/>
      <c r="AN66" s="66"/>
      <c r="AO66" s="66"/>
      <c r="AP66" s="66"/>
      <c r="AQ66" s="66"/>
    </row>
    <row r="67" spans="10:43" ht="12" customHeight="1">
      <c r="J67" s="196"/>
      <c r="K67" s="199"/>
      <c r="L67" s="199"/>
      <c r="M67" s="199"/>
      <c r="N67" s="199"/>
      <c r="O67" s="200"/>
      <c r="P67" s="199"/>
      <c r="Q67" s="199"/>
      <c r="R67" s="200"/>
      <c r="S67" s="201"/>
      <c r="T67" s="196"/>
      <c r="U67" s="196"/>
      <c r="AK67" s="66"/>
      <c r="AL67" s="66"/>
      <c r="AM67" s="66"/>
      <c r="AN67" s="66"/>
      <c r="AO67" s="66"/>
      <c r="AP67" s="66"/>
      <c r="AQ67" s="66"/>
    </row>
    <row r="68" spans="10:43" ht="12" customHeight="1">
      <c r="J68" s="196"/>
      <c r="K68" s="199"/>
      <c r="L68" s="199"/>
      <c r="M68" s="199"/>
      <c r="N68" s="199"/>
      <c r="O68" s="200"/>
      <c r="P68" s="199"/>
      <c r="Q68" s="199"/>
      <c r="R68" s="200"/>
      <c r="S68" s="201"/>
      <c r="T68" s="196"/>
      <c r="U68" s="196"/>
      <c r="AK68" s="66"/>
      <c r="AL68" s="66"/>
      <c r="AM68" s="66"/>
      <c r="AN68" s="66"/>
      <c r="AO68" s="66"/>
      <c r="AP68" s="66"/>
      <c r="AQ68" s="66"/>
    </row>
    <row r="69" spans="10:43" ht="12" customHeight="1">
      <c r="J69" s="196"/>
      <c r="K69" s="199"/>
      <c r="L69" s="199"/>
      <c r="M69" s="199"/>
      <c r="N69" s="199"/>
      <c r="O69" s="200"/>
      <c r="P69" s="199"/>
      <c r="Q69" s="199"/>
      <c r="R69" s="200"/>
      <c r="S69" s="201"/>
      <c r="T69" s="196"/>
      <c r="U69" s="196"/>
      <c r="AL69" s="63"/>
      <c r="AM69" s="28"/>
      <c r="AN69" s="64"/>
      <c r="AO69" s="28"/>
      <c r="AP69" s="24"/>
      <c r="AQ69" s="28"/>
    </row>
    <row r="70" spans="10:43" ht="12" customHeight="1">
      <c r="J70" s="196"/>
      <c r="K70" s="199"/>
      <c r="L70" s="199"/>
      <c r="M70" s="199"/>
      <c r="N70" s="199"/>
      <c r="O70" s="200"/>
      <c r="P70" s="199"/>
      <c r="Q70" s="199"/>
      <c r="R70" s="200"/>
      <c r="S70" s="201"/>
      <c r="T70" s="196"/>
      <c r="U70" s="196"/>
      <c r="AL70" s="63"/>
      <c r="AM70" s="28"/>
      <c r="AN70" s="64"/>
      <c r="AO70" s="28"/>
      <c r="AP70" s="24"/>
      <c r="AQ70" s="28"/>
    </row>
    <row r="71" spans="10:21" ht="12" customHeight="1">
      <c r="J71" s="196"/>
      <c r="K71" s="199"/>
      <c r="L71" s="199"/>
      <c r="M71" s="199"/>
      <c r="N71" s="199"/>
      <c r="O71" s="200"/>
      <c r="P71" s="199"/>
      <c r="Q71" s="199"/>
      <c r="R71" s="200"/>
      <c r="S71" s="201"/>
      <c r="T71" s="196"/>
      <c r="U71" s="196"/>
    </row>
    <row r="72" spans="10:21" ht="12" customHeight="1">
      <c r="J72" s="196"/>
      <c r="K72" s="196"/>
      <c r="L72" s="196"/>
      <c r="M72" s="196"/>
      <c r="N72" s="196"/>
      <c r="O72" s="196"/>
      <c r="P72" s="196"/>
      <c r="Q72" s="196"/>
      <c r="R72" s="196"/>
      <c r="S72" s="196"/>
      <c r="T72" s="196"/>
      <c r="U72" s="196"/>
    </row>
    <row r="73" spans="10:21" ht="12" customHeight="1">
      <c r="J73" s="196"/>
      <c r="K73" s="196"/>
      <c r="L73" s="196"/>
      <c r="M73" s="196"/>
      <c r="N73" s="196"/>
      <c r="O73" s="196"/>
      <c r="P73" s="196"/>
      <c r="Q73" s="196"/>
      <c r="R73" s="196"/>
      <c r="S73" s="196"/>
      <c r="T73" s="196"/>
      <c r="U73" s="196"/>
    </row>
    <row r="74" spans="10:21" ht="12" customHeight="1">
      <c r="J74" s="196"/>
      <c r="K74" s="196"/>
      <c r="L74" s="196"/>
      <c r="M74" s="196"/>
      <c r="N74" s="196"/>
      <c r="O74" s="196"/>
      <c r="P74" s="196"/>
      <c r="Q74" s="196"/>
      <c r="R74" s="196"/>
      <c r="S74" s="196"/>
      <c r="T74" s="196"/>
      <c r="U74" s="196"/>
    </row>
    <row r="75" spans="10:21" ht="12" customHeight="1">
      <c r="J75" s="196"/>
      <c r="K75" s="196"/>
      <c r="L75" s="196"/>
      <c r="M75" s="196"/>
      <c r="N75" s="196"/>
      <c r="O75" s="196"/>
      <c r="P75" s="196"/>
      <c r="Q75" s="196"/>
      <c r="R75" s="196"/>
      <c r="S75" s="196"/>
      <c r="T75" s="196"/>
      <c r="U75" s="196"/>
    </row>
  </sheetData>
  <mergeCells count="19">
    <mergeCell ref="H1:O4"/>
    <mergeCell ref="N49:O49"/>
    <mergeCell ref="S14:T14"/>
    <mergeCell ref="K56:L56"/>
    <mergeCell ref="K51:L51"/>
    <mergeCell ref="K50:L50"/>
    <mergeCell ref="K52:L52"/>
    <mergeCell ref="K53:L53"/>
    <mergeCell ref="K54:L54"/>
    <mergeCell ref="K55:L55"/>
    <mergeCell ref="N50:O50"/>
    <mergeCell ref="N51:O51"/>
    <mergeCell ref="A58:AB58"/>
    <mergeCell ref="B6:M7"/>
    <mergeCell ref="N52:O52"/>
    <mergeCell ref="N53:O53"/>
    <mergeCell ref="N54:O54"/>
    <mergeCell ref="N55:O55"/>
    <mergeCell ref="N56:O56"/>
  </mergeCells>
  <printOptions horizontalCentered="1"/>
  <pageMargins left="0.63" right="0.63" top="0.63" bottom="1" header="0" footer="0.5"/>
  <pageSetup fitToHeight="1" fitToWidth="1" orientation="portrait" paperSize="9" scale="96"/>
  <headerFooter alignWithMargins="0">
    <oddFooter>&amp;L&amp;C&amp;7Rêve de Dragon ©1993, 2004 Denis Gerfaud. All international rights reserved. Rêve: the Dream Ouroboros ©2005 François Lévy. Reproduce for personal use only.&amp;R</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L105"/>
  <sheetViews>
    <sheetView showGridLines="0" zoomScaleSheetLayoutView="200" workbookViewId="0" topLeftCell="A1">
      <selection activeCell="H1" sqref="H1"/>
    </sheetView>
  </sheetViews>
  <sheetFormatPr defaultColWidth="11.00390625" defaultRowHeight="12" customHeight="1"/>
  <cols>
    <col min="1" max="28" width="3.75390625" style="39" customWidth="1"/>
    <col min="29" max="29" width="11.00390625" style="39" customWidth="1"/>
    <col min="30" max="16384" width="3.00390625" style="39" customWidth="1"/>
  </cols>
  <sheetData>
    <row r="1" ht="10.5" customHeight="1"/>
    <row r="2" spans="18:57" ht="10.5" customHeight="1">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row>
    <row r="3" spans="18:57" ht="10.5" customHeight="1">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row>
    <row r="4" spans="17:57" ht="10.5" customHeight="1">
      <c r="Q4" s="382" t="s">
        <v>959</v>
      </c>
      <c r="R4" s="376"/>
      <c r="S4" s="376"/>
      <c r="T4" s="376"/>
      <c r="U4" s="376"/>
      <c r="V4" s="376"/>
      <c r="W4" s="376"/>
      <c r="X4" s="376"/>
      <c r="Y4" s="376"/>
      <c r="Z4" s="376"/>
      <c r="AA4" s="376"/>
      <c r="AB4" s="376"/>
      <c r="AC4" s="208"/>
      <c r="AD4" s="74"/>
      <c r="AE4" s="73"/>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row>
    <row r="5" spans="17:57" ht="10.5" customHeight="1">
      <c r="Q5" s="376"/>
      <c r="R5" s="376"/>
      <c r="S5" s="376"/>
      <c r="T5" s="376"/>
      <c r="U5" s="376"/>
      <c r="V5" s="376"/>
      <c r="W5" s="376"/>
      <c r="X5" s="376"/>
      <c r="Y5" s="376"/>
      <c r="Z5" s="376"/>
      <c r="AA5" s="376"/>
      <c r="AB5" s="376"/>
      <c r="AC5" s="208"/>
      <c r="AD5" s="93"/>
      <c r="AE5" s="71"/>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row>
    <row r="6" spans="2:57" ht="10.5" customHeight="1">
      <c r="B6" s="362" t="str">
        <f>'Character Sheet'!B6:O7</f>
        <v>name</v>
      </c>
      <c r="C6" s="386"/>
      <c r="D6" s="386"/>
      <c r="E6" s="386"/>
      <c r="F6" s="386"/>
      <c r="G6" s="386"/>
      <c r="H6" s="386"/>
      <c r="I6" s="386"/>
      <c r="J6" s="386"/>
      <c r="K6" s="386"/>
      <c r="L6" s="386"/>
      <c r="M6" s="386"/>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row>
    <row r="7" spans="2:57" ht="10.5" customHeight="1">
      <c r="B7" s="386"/>
      <c r="C7" s="386"/>
      <c r="D7" s="386"/>
      <c r="E7" s="386"/>
      <c r="F7" s="386"/>
      <c r="G7" s="386"/>
      <c r="H7" s="386"/>
      <c r="I7" s="386"/>
      <c r="J7" s="386"/>
      <c r="K7" s="386"/>
      <c r="L7" s="386"/>
      <c r="M7" s="386"/>
      <c r="Q7" s="191"/>
      <c r="R7" s="145"/>
      <c r="S7" s="191"/>
      <c r="T7" s="191"/>
      <c r="U7" s="211"/>
      <c r="V7" s="208"/>
      <c r="W7" s="208"/>
      <c r="X7" s="208"/>
      <c r="Y7" s="208"/>
      <c r="Z7" s="208"/>
      <c r="AA7" s="208"/>
      <c r="AB7" s="210"/>
      <c r="AD7" s="112"/>
      <c r="AE7" s="212"/>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row>
    <row r="8" spans="18:57" ht="10.5" customHeight="1">
      <c r="R8" s="74"/>
      <c r="S8" s="71"/>
      <c r="T8" s="208"/>
      <c r="U8" s="208"/>
      <c r="V8" s="208"/>
      <c r="W8" s="208"/>
      <c r="X8" s="208"/>
      <c r="Y8" s="208"/>
      <c r="Z8" s="208"/>
      <c r="AA8" s="208"/>
      <c r="AB8" s="210"/>
      <c r="AC8" s="208"/>
      <c r="AD8" s="71"/>
      <c r="AE8" s="71"/>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row>
    <row r="9" spans="1:60" ht="10.5" customHeight="1" thickBot="1">
      <c r="A9" s="387"/>
      <c r="B9" s="388"/>
      <c r="C9" s="388"/>
      <c r="D9" s="388"/>
      <c r="E9" s="388"/>
      <c r="F9" s="388"/>
      <c r="G9" s="388"/>
      <c r="H9" s="388"/>
      <c r="I9" s="388"/>
      <c r="J9" s="388"/>
      <c r="K9" s="388"/>
      <c r="L9" s="388"/>
      <c r="M9" s="388"/>
      <c r="N9" s="388"/>
      <c r="O9" s="388"/>
      <c r="P9" s="388"/>
      <c r="R9" s="192"/>
      <c r="S9" s="71"/>
      <c r="T9" s="208"/>
      <c r="U9" s="208"/>
      <c r="V9" s="208"/>
      <c r="W9" s="208"/>
      <c r="X9" s="208"/>
      <c r="Y9" s="208"/>
      <c r="Z9" s="208"/>
      <c r="AA9" s="208"/>
      <c r="AB9" s="208"/>
      <c r="AC9" s="208"/>
      <c r="AD9" s="208"/>
      <c r="AE9" s="208"/>
      <c r="AF9" s="208"/>
      <c r="AG9" s="208"/>
      <c r="AH9" s="208"/>
      <c r="AI9" s="208"/>
      <c r="AJ9" s="208"/>
      <c r="AL9" s="192"/>
      <c r="AM9" s="208"/>
      <c r="AN9" s="208"/>
      <c r="AO9" s="208"/>
      <c r="AP9" s="208"/>
      <c r="AQ9" s="208"/>
      <c r="AR9" s="208"/>
      <c r="AS9" s="208"/>
      <c r="AT9" s="208"/>
      <c r="AU9" s="208"/>
      <c r="AW9" s="192"/>
      <c r="AX9" s="208"/>
      <c r="AY9" s="208"/>
      <c r="AZ9" s="208"/>
      <c r="BA9" s="208"/>
      <c r="BB9" s="208"/>
      <c r="BC9" s="208"/>
      <c r="BD9" s="208"/>
      <c r="BE9" s="208"/>
      <c r="BF9" s="208"/>
      <c r="BH9" s="192"/>
    </row>
    <row r="10" spans="1:63" ht="12" customHeight="1" thickBot="1">
      <c r="A10" s="213" t="s">
        <v>655</v>
      </c>
      <c r="B10" s="214"/>
      <c r="C10" s="214"/>
      <c r="D10" s="215"/>
      <c r="E10" s="215"/>
      <c r="F10" s="213"/>
      <c r="G10" s="221"/>
      <c r="H10" s="221"/>
      <c r="I10" s="222"/>
      <c r="J10" s="222"/>
      <c r="K10" s="213"/>
      <c r="L10" s="221"/>
      <c r="M10" s="221"/>
      <c r="N10" s="221"/>
      <c r="O10" s="221"/>
      <c r="P10" s="236"/>
      <c r="Q10" s="221"/>
      <c r="R10" s="222"/>
      <c r="S10" s="222"/>
      <c r="T10" s="213" t="s">
        <v>1002</v>
      </c>
      <c r="U10" s="221"/>
      <c r="V10" s="221"/>
      <c r="W10" s="221"/>
      <c r="X10" s="221"/>
      <c r="Y10" s="236"/>
      <c r="Z10" s="221"/>
      <c r="AA10" s="222"/>
      <c r="AB10" s="222"/>
      <c r="AC10" s="74"/>
      <c r="AD10" s="137"/>
      <c r="AE10" s="137"/>
      <c r="AF10" s="137"/>
      <c r="AG10" s="137"/>
      <c r="AH10" s="137"/>
      <c r="AI10" s="137"/>
      <c r="AJ10" s="137"/>
      <c r="AK10" s="216"/>
      <c r="AL10" s="216"/>
      <c r="AM10" s="216"/>
      <c r="AN10" s="216"/>
      <c r="AO10" s="137"/>
      <c r="AP10" s="250"/>
      <c r="AQ10" s="250"/>
      <c r="AR10" s="250"/>
      <c r="AS10" s="250"/>
      <c r="AT10" s="249"/>
      <c r="AU10" s="251"/>
      <c r="AV10" s="246"/>
      <c r="AW10" s="251"/>
      <c r="AX10" s="137"/>
      <c r="AY10" s="137"/>
      <c r="AZ10" s="249"/>
      <c r="BA10" s="249"/>
      <c r="BB10" s="249"/>
      <c r="BC10" s="249"/>
      <c r="BD10" s="249"/>
      <c r="BE10" s="249"/>
      <c r="BF10" s="169"/>
      <c r="BG10" s="169"/>
      <c r="BH10" s="202"/>
      <c r="BI10" s="202"/>
      <c r="BJ10" s="202"/>
      <c r="BK10" s="202"/>
    </row>
    <row r="11" spans="1:63" ht="12" customHeight="1">
      <c r="A11" s="244" t="s">
        <v>752</v>
      </c>
      <c r="B11" s="208"/>
      <c r="C11" s="208"/>
      <c r="D11" s="209"/>
      <c r="E11" s="225" t="s">
        <v>1027</v>
      </c>
      <c r="F11" s="227" t="s">
        <v>751</v>
      </c>
      <c r="G11" s="229"/>
      <c r="H11" s="229"/>
      <c r="I11" s="229"/>
      <c r="J11" s="229"/>
      <c r="K11" s="227" t="s">
        <v>1031</v>
      </c>
      <c r="L11" s="229"/>
      <c r="Q11" s="231"/>
      <c r="R11" s="231"/>
      <c r="S11" s="233" t="s">
        <v>219</v>
      </c>
      <c r="T11" s="228" t="s">
        <v>1031</v>
      </c>
      <c r="U11" s="229"/>
      <c r="Z11" s="231"/>
      <c r="AA11" s="231"/>
      <c r="AB11" s="233" t="s">
        <v>219</v>
      </c>
      <c r="AC11" s="192"/>
      <c r="AD11" s="194"/>
      <c r="AE11" s="194"/>
      <c r="AF11" s="194"/>
      <c r="AG11" s="249"/>
      <c r="AH11" s="246"/>
      <c r="AI11" s="246"/>
      <c r="AJ11" s="169"/>
      <c r="AK11" s="202"/>
      <c r="AL11" s="169"/>
      <c r="AM11" s="169"/>
      <c r="AN11" s="202"/>
      <c r="AO11" s="194"/>
      <c r="AP11" s="249"/>
      <c r="AQ11" s="249"/>
      <c r="AR11" s="249"/>
      <c r="AS11" s="249"/>
      <c r="AT11" s="249"/>
      <c r="AU11" s="169"/>
      <c r="AV11" s="202"/>
      <c r="AW11" s="169"/>
      <c r="AX11" s="169"/>
      <c r="AY11" s="194"/>
      <c r="AZ11" s="249"/>
      <c r="BA11" s="249"/>
      <c r="BB11" s="249"/>
      <c r="BC11" s="249"/>
      <c r="BD11" s="249"/>
      <c r="BE11" s="249"/>
      <c r="BF11" s="169"/>
      <c r="BG11" s="169"/>
      <c r="BH11" s="202"/>
      <c r="BI11" s="202"/>
      <c r="BJ11" s="202"/>
      <c r="BK11" s="202"/>
    </row>
    <row r="12" spans="1:63" ht="12" customHeight="1">
      <c r="A12" s="244" t="s">
        <v>753</v>
      </c>
      <c r="B12" s="208"/>
      <c r="C12" s="208"/>
      <c r="D12" s="208"/>
      <c r="E12" s="226" t="s">
        <v>1028</v>
      </c>
      <c r="F12" s="228" t="s">
        <v>751</v>
      </c>
      <c r="G12" s="231"/>
      <c r="H12" s="231"/>
      <c r="I12" s="231"/>
      <c r="J12" s="232"/>
      <c r="K12" s="228" t="s">
        <v>1031</v>
      </c>
      <c r="L12" s="231"/>
      <c r="P12" s="154"/>
      <c r="Q12" s="231"/>
      <c r="R12" s="231"/>
      <c r="S12" s="233" t="str">
        <f aca="true" t="shared" si="0" ref="S12:S33">S11</f>
        <v>……….</v>
      </c>
      <c r="T12" s="228" t="s">
        <v>1031</v>
      </c>
      <c r="U12" s="231"/>
      <c r="Y12" s="154"/>
      <c r="Z12" s="231"/>
      <c r="AA12" s="231"/>
      <c r="AB12" s="233" t="str">
        <f aca="true" t="shared" si="1" ref="AB12:AB49">AB11</f>
        <v>……….</v>
      </c>
      <c r="AC12" s="192"/>
      <c r="AD12" s="194"/>
      <c r="AE12" s="194"/>
      <c r="AF12" s="194"/>
      <c r="AG12" s="249"/>
      <c r="AH12" s="246"/>
      <c r="AI12" s="246"/>
      <c r="AJ12" s="169"/>
      <c r="AK12" s="202"/>
      <c r="AL12" s="169"/>
      <c r="AM12" s="169"/>
      <c r="AN12" s="202"/>
      <c r="AO12" s="194"/>
      <c r="AP12" s="249"/>
      <c r="AQ12" s="249"/>
      <c r="AR12" s="249"/>
      <c r="AS12" s="249"/>
      <c r="AT12" s="249"/>
      <c r="AU12" s="169"/>
      <c r="AV12" s="202"/>
      <c r="AW12" s="169"/>
      <c r="AX12" s="169"/>
      <c r="AY12" s="194"/>
      <c r="AZ12" s="249"/>
      <c r="BA12" s="249"/>
      <c r="BB12" s="249"/>
      <c r="BC12" s="249"/>
      <c r="BD12" s="249"/>
      <c r="BE12" s="249"/>
      <c r="BF12" s="169"/>
      <c r="BG12" s="202"/>
      <c r="BH12" s="169"/>
      <c r="BI12" s="202"/>
      <c r="BJ12" s="202"/>
      <c r="BK12" s="202"/>
    </row>
    <row r="13" spans="1:63" ht="12" customHeight="1">
      <c r="A13" s="245" t="s">
        <v>754</v>
      </c>
      <c r="E13" s="226" t="s">
        <v>1029</v>
      </c>
      <c r="F13" s="228" t="s">
        <v>751</v>
      </c>
      <c r="G13" s="231"/>
      <c r="H13" s="231"/>
      <c r="I13" s="231"/>
      <c r="J13" s="232"/>
      <c r="K13" s="228" t="s">
        <v>1031</v>
      </c>
      <c r="L13" s="231"/>
      <c r="P13" s="154"/>
      <c r="Q13" s="231"/>
      <c r="R13" s="231"/>
      <c r="S13" s="233" t="str">
        <f t="shared" si="0"/>
        <v>……….</v>
      </c>
      <c r="T13" s="228" t="s">
        <v>1031</v>
      </c>
      <c r="U13" s="231"/>
      <c r="Y13" s="154"/>
      <c r="Z13" s="231"/>
      <c r="AA13" s="231"/>
      <c r="AB13" s="233" t="str">
        <f t="shared" si="1"/>
        <v>……….</v>
      </c>
      <c r="AD13" s="194"/>
      <c r="AE13" s="194"/>
      <c r="AF13" s="194"/>
      <c r="AG13" s="249"/>
      <c r="AH13" s="246"/>
      <c r="AI13" s="246"/>
      <c r="AJ13" s="169"/>
      <c r="AK13" s="202"/>
      <c r="AL13" s="169"/>
      <c r="AM13" s="169"/>
      <c r="AN13" s="202"/>
      <c r="AO13" s="194"/>
      <c r="AP13" s="249"/>
      <c r="AQ13" s="249"/>
      <c r="AR13" s="249"/>
      <c r="AS13" s="249"/>
      <c r="AT13" s="249"/>
      <c r="AU13" s="169"/>
      <c r="AV13" s="202"/>
      <c r="AW13" s="169"/>
      <c r="AX13" s="169"/>
      <c r="AY13" s="194"/>
      <c r="AZ13" s="249"/>
      <c r="BA13" s="249"/>
      <c r="BB13" s="249"/>
      <c r="BC13" s="249"/>
      <c r="BD13" s="249"/>
      <c r="BE13" s="249"/>
      <c r="BF13" s="169"/>
      <c r="BG13" s="202"/>
      <c r="BH13" s="169"/>
      <c r="BI13" s="202"/>
      <c r="BJ13" s="202"/>
      <c r="BK13" s="202"/>
    </row>
    <row r="14" spans="1:63" ht="12" customHeight="1">
      <c r="A14" s="245" t="s">
        <v>755</v>
      </c>
      <c r="E14" s="226" t="s">
        <v>1030</v>
      </c>
      <c r="F14" s="228" t="s">
        <v>751</v>
      </c>
      <c r="G14" s="231"/>
      <c r="H14" s="231"/>
      <c r="I14" s="231"/>
      <c r="J14" s="232"/>
      <c r="K14" s="228" t="s">
        <v>1031</v>
      </c>
      <c r="L14" s="231"/>
      <c r="P14" s="154"/>
      <c r="Q14" s="231"/>
      <c r="R14" s="231"/>
      <c r="S14" s="233" t="str">
        <f t="shared" si="0"/>
        <v>……….</v>
      </c>
      <c r="T14" s="228" t="s">
        <v>1031</v>
      </c>
      <c r="U14" s="231"/>
      <c r="Y14" s="154"/>
      <c r="Z14" s="231"/>
      <c r="AA14" s="231"/>
      <c r="AB14" s="233" t="str">
        <f t="shared" si="1"/>
        <v>……….</v>
      </c>
      <c r="AC14" s="208"/>
      <c r="AD14" s="194"/>
      <c r="AE14" s="194"/>
      <c r="AF14" s="194"/>
      <c r="AG14" s="249"/>
      <c r="AH14" s="246"/>
      <c r="AI14" s="246"/>
      <c r="AJ14" s="169"/>
      <c r="AK14" s="202"/>
      <c r="AL14" s="169"/>
      <c r="AM14" s="169"/>
      <c r="AN14" s="202"/>
      <c r="AO14" s="194"/>
      <c r="AP14" s="249"/>
      <c r="AQ14" s="249"/>
      <c r="AR14" s="249"/>
      <c r="AS14" s="249"/>
      <c r="AT14" s="249"/>
      <c r="AU14" s="169"/>
      <c r="AV14" s="202"/>
      <c r="AW14" s="169"/>
      <c r="AX14" s="169"/>
      <c r="AY14" s="194"/>
      <c r="AZ14" s="249"/>
      <c r="BA14" s="249"/>
      <c r="BB14" s="249"/>
      <c r="BC14" s="249"/>
      <c r="BD14" s="249"/>
      <c r="BE14" s="249"/>
      <c r="BF14" s="169"/>
      <c r="BG14" s="202"/>
      <c r="BH14" s="169"/>
      <c r="BI14" s="202"/>
      <c r="BJ14" s="202"/>
      <c r="BK14" s="202"/>
    </row>
    <row r="15" spans="1:63" ht="12" customHeight="1">
      <c r="A15" s="228" t="s">
        <v>751</v>
      </c>
      <c r="B15" s="174"/>
      <c r="C15" s="174"/>
      <c r="D15" s="174"/>
      <c r="E15" s="217"/>
      <c r="F15" s="228" t="s">
        <v>751</v>
      </c>
      <c r="G15" s="231"/>
      <c r="H15" s="231"/>
      <c r="I15" s="231"/>
      <c r="J15" s="232"/>
      <c r="K15" s="228" t="s">
        <v>1031</v>
      </c>
      <c r="L15" s="231"/>
      <c r="P15" s="154"/>
      <c r="Q15" s="231"/>
      <c r="R15" s="231"/>
      <c r="S15" s="233" t="str">
        <f t="shared" si="0"/>
        <v>……….</v>
      </c>
      <c r="T15" s="228" t="s">
        <v>1031</v>
      </c>
      <c r="U15" s="231"/>
      <c r="Y15" s="154"/>
      <c r="Z15" s="231"/>
      <c r="AA15" s="231"/>
      <c r="AB15" s="233" t="str">
        <f t="shared" si="1"/>
        <v>……….</v>
      </c>
      <c r="AC15" s="28"/>
      <c r="AD15" s="194"/>
      <c r="AE15" s="194"/>
      <c r="AF15" s="194"/>
      <c r="AG15" s="249"/>
      <c r="AH15" s="246"/>
      <c r="AI15" s="246"/>
      <c r="AJ15" s="169"/>
      <c r="AK15" s="202"/>
      <c r="AL15" s="169"/>
      <c r="AM15" s="169"/>
      <c r="AN15" s="202"/>
      <c r="AO15" s="194"/>
      <c r="AP15" s="249"/>
      <c r="AQ15" s="249"/>
      <c r="AR15" s="249"/>
      <c r="AS15" s="249"/>
      <c r="AT15" s="249"/>
      <c r="AU15" s="169"/>
      <c r="AV15" s="202"/>
      <c r="AW15" s="169"/>
      <c r="AX15" s="169"/>
      <c r="AY15" s="194"/>
      <c r="AZ15" s="249"/>
      <c r="BA15" s="249"/>
      <c r="BB15" s="249"/>
      <c r="BC15" s="249"/>
      <c r="BD15" s="249"/>
      <c r="BE15" s="249"/>
      <c r="BF15" s="169"/>
      <c r="BG15" s="202"/>
      <c r="BH15" s="169"/>
      <c r="BI15" s="202"/>
      <c r="BJ15" s="202"/>
      <c r="BK15" s="202"/>
    </row>
    <row r="16" spans="1:63" ht="12" customHeight="1">
      <c r="A16" s="228" t="s">
        <v>751</v>
      </c>
      <c r="B16" s="174"/>
      <c r="C16" s="174"/>
      <c r="D16" s="174"/>
      <c r="E16" s="217"/>
      <c r="F16" s="228" t="s">
        <v>751</v>
      </c>
      <c r="G16" s="231"/>
      <c r="H16" s="231"/>
      <c r="I16" s="231"/>
      <c r="J16" s="232"/>
      <c r="K16" s="228" t="s">
        <v>1031</v>
      </c>
      <c r="L16" s="231"/>
      <c r="P16" s="154"/>
      <c r="Q16" s="231"/>
      <c r="R16" s="231"/>
      <c r="S16" s="233" t="str">
        <f t="shared" si="0"/>
        <v>……….</v>
      </c>
      <c r="T16" s="228" t="s">
        <v>1031</v>
      </c>
      <c r="U16" s="231"/>
      <c r="Y16" s="154"/>
      <c r="Z16" s="231"/>
      <c r="AA16" s="231"/>
      <c r="AB16" s="233" t="str">
        <f t="shared" si="1"/>
        <v>……….</v>
      </c>
      <c r="AC16" s="28"/>
      <c r="AD16" s="194"/>
      <c r="AE16" s="194"/>
      <c r="AF16" s="194"/>
      <c r="AG16" s="249"/>
      <c r="AH16" s="246"/>
      <c r="AI16" s="246"/>
      <c r="AJ16" s="169"/>
      <c r="AK16" s="202"/>
      <c r="AL16" s="169"/>
      <c r="AM16" s="169"/>
      <c r="AN16" s="202"/>
      <c r="AO16" s="194"/>
      <c r="AP16" s="249"/>
      <c r="AQ16" s="249"/>
      <c r="AR16" s="249"/>
      <c r="AS16" s="249"/>
      <c r="AT16" s="249"/>
      <c r="AU16" s="169"/>
      <c r="AV16" s="202"/>
      <c r="AW16" s="169"/>
      <c r="AX16" s="169"/>
      <c r="AY16" s="194"/>
      <c r="AZ16" s="249"/>
      <c r="BA16" s="249"/>
      <c r="BB16" s="249"/>
      <c r="BC16" s="249"/>
      <c r="BD16" s="249"/>
      <c r="BE16" s="249"/>
      <c r="BF16" s="169"/>
      <c r="BG16" s="202"/>
      <c r="BH16" s="169"/>
      <c r="BI16" s="202"/>
      <c r="BJ16" s="202"/>
      <c r="BK16" s="202"/>
    </row>
    <row r="17" spans="1:63" ht="12" customHeight="1" thickBot="1">
      <c r="A17" s="228" t="s">
        <v>751</v>
      </c>
      <c r="B17" s="174"/>
      <c r="C17" s="174"/>
      <c r="D17" s="174"/>
      <c r="E17" s="217"/>
      <c r="F17" s="223" t="s">
        <v>751</v>
      </c>
      <c r="G17" s="220"/>
      <c r="H17" s="220"/>
      <c r="I17" s="220"/>
      <c r="J17" s="224"/>
      <c r="K17" s="228" t="s">
        <v>1031</v>
      </c>
      <c r="L17" s="231"/>
      <c r="P17" s="154"/>
      <c r="Q17" s="231"/>
      <c r="R17" s="231"/>
      <c r="S17" s="233" t="str">
        <f t="shared" si="0"/>
        <v>……….</v>
      </c>
      <c r="T17" s="228" t="s">
        <v>1031</v>
      </c>
      <c r="U17" s="231"/>
      <c r="Y17" s="154"/>
      <c r="Z17" s="231"/>
      <c r="AA17" s="231"/>
      <c r="AB17" s="233" t="str">
        <f t="shared" si="1"/>
        <v>……….</v>
      </c>
      <c r="AC17" s="28"/>
      <c r="AD17" s="194"/>
      <c r="AE17" s="194"/>
      <c r="AF17" s="194"/>
      <c r="AG17" s="249"/>
      <c r="AH17" s="246"/>
      <c r="AI17" s="246"/>
      <c r="AJ17" s="169"/>
      <c r="AK17" s="202"/>
      <c r="AL17" s="169"/>
      <c r="AM17" s="169"/>
      <c r="AN17" s="202"/>
      <c r="AO17" s="194"/>
      <c r="AP17" s="249"/>
      <c r="AQ17" s="249"/>
      <c r="AR17" s="249"/>
      <c r="AS17" s="249"/>
      <c r="AT17" s="249"/>
      <c r="AU17" s="169"/>
      <c r="AV17" s="202"/>
      <c r="AW17" s="169"/>
      <c r="AX17" s="169"/>
      <c r="AY17" s="194"/>
      <c r="AZ17" s="249"/>
      <c r="BA17" s="249"/>
      <c r="BB17" s="249"/>
      <c r="BC17" s="249"/>
      <c r="BD17" s="249"/>
      <c r="BE17" s="249"/>
      <c r="BF17" s="169"/>
      <c r="BG17" s="202"/>
      <c r="BH17" s="169"/>
      <c r="BI17" s="202"/>
      <c r="BJ17" s="202"/>
      <c r="BK17" s="202"/>
    </row>
    <row r="18" spans="1:63" ht="12" customHeight="1" thickBot="1">
      <c r="A18" s="213"/>
      <c r="B18" s="221"/>
      <c r="C18" s="221"/>
      <c r="D18" s="222"/>
      <c r="E18" s="222"/>
      <c r="F18" s="213"/>
      <c r="G18" s="221"/>
      <c r="H18" s="221"/>
      <c r="I18" s="222"/>
      <c r="J18" s="222"/>
      <c r="K18" s="228" t="s">
        <v>1031</v>
      </c>
      <c r="L18" s="231"/>
      <c r="P18" s="154"/>
      <c r="Q18" s="231"/>
      <c r="R18" s="231"/>
      <c r="S18" s="233" t="str">
        <f t="shared" si="0"/>
        <v>……….</v>
      </c>
      <c r="T18" s="228" t="s">
        <v>1031</v>
      </c>
      <c r="U18" s="231"/>
      <c r="Y18" s="154"/>
      <c r="Z18" s="231"/>
      <c r="AA18" s="231"/>
      <c r="AB18" s="233" t="str">
        <f t="shared" si="1"/>
        <v>……….</v>
      </c>
      <c r="AC18" s="28"/>
      <c r="AD18" s="194"/>
      <c r="AE18" s="194"/>
      <c r="AF18" s="194"/>
      <c r="AG18" s="249"/>
      <c r="AH18" s="246"/>
      <c r="AI18" s="246"/>
      <c r="AJ18" s="169"/>
      <c r="AK18" s="202"/>
      <c r="AL18" s="169"/>
      <c r="AM18" s="169"/>
      <c r="AN18" s="202"/>
      <c r="AO18" s="194"/>
      <c r="AP18" s="249"/>
      <c r="AQ18" s="249"/>
      <c r="AR18" s="249"/>
      <c r="AS18" s="249"/>
      <c r="AT18" s="249"/>
      <c r="AU18" s="169"/>
      <c r="AV18" s="202"/>
      <c r="AW18" s="169"/>
      <c r="AX18" s="169"/>
      <c r="AY18" s="194"/>
      <c r="AZ18" s="249"/>
      <c r="BA18" s="249"/>
      <c r="BB18" s="249"/>
      <c r="BC18" s="249"/>
      <c r="BD18" s="249"/>
      <c r="BE18" s="249"/>
      <c r="BF18" s="169"/>
      <c r="BG18" s="202"/>
      <c r="BH18" s="169"/>
      <c r="BI18" s="202"/>
      <c r="BJ18" s="202"/>
      <c r="BK18" s="202"/>
    </row>
    <row r="19" spans="1:63" ht="12" customHeight="1">
      <c r="A19" s="227" t="s">
        <v>751</v>
      </c>
      <c r="B19" s="229"/>
      <c r="C19" s="229"/>
      <c r="D19" s="229"/>
      <c r="E19" s="230"/>
      <c r="F19" s="227" t="s">
        <v>751</v>
      </c>
      <c r="G19" s="229"/>
      <c r="H19" s="229"/>
      <c r="I19" s="229"/>
      <c r="J19" s="230"/>
      <c r="K19" s="228" t="s">
        <v>1031</v>
      </c>
      <c r="L19" s="231"/>
      <c r="P19" s="154"/>
      <c r="Q19" s="231"/>
      <c r="R19" s="231"/>
      <c r="S19" s="233" t="str">
        <f t="shared" si="0"/>
        <v>……….</v>
      </c>
      <c r="T19" s="228" t="s">
        <v>1031</v>
      </c>
      <c r="U19" s="231"/>
      <c r="Y19" s="154"/>
      <c r="Z19" s="231"/>
      <c r="AA19" s="231"/>
      <c r="AB19" s="233" t="str">
        <f t="shared" si="1"/>
        <v>……….</v>
      </c>
      <c r="AC19" s="28"/>
      <c r="AD19" s="194"/>
      <c r="AE19" s="194"/>
      <c r="AF19" s="194"/>
      <c r="AG19" s="249"/>
      <c r="AH19" s="246"/>
      <c r="AI19" s="246"/>
      <c r="AJ19" s="169"/>
      <c r="AK19" s="202"/>
      <c r="AL19" s="169"/>
      <c r="AM19" s="169"/>
      <c r="AN19" s="202"/>
      <c r="AO19" s="194"/>
      <c r="AP19" s="249"/>
      <c r="AQ19" s="249"/>
      <c r="AR19" s="249"/>
      <c r="AS19" s="249"/>
      <c r="AT19" s="249"/>
      <c r="AU19" s="169"/>
      <c r="AV19" s="202"/>
      <c r="AW19" s="169"/>
      <c r="AX19" s="169"/>
      <c r="AY19" s="194"/>
      <c r="AZ19" s="249"/>
      <c r="BA19" s="249"/>
      <c r="BB19" s="249"/>
      <c r="BC19" s="249"/>
      <c r="BD19" s="249"/>
      <c r="BE19" s="249"/>
      <c r="BF19" s="169"/>
      <c r="BG19" s="202"/>
      <c r="BH19" s="169"/>
      <c r="BI19" s="202"/>
      <c r="BJ19" s="202"/>
      <c r="BK19" s="202"/>
    </row>
    <row r="20" spans="1:63" ht="12" customHeight="1">
      <c r="A20" s="228" t="s">
        <v>751</v>
      </c>
      <c r="B20" s="231"/>
      <c r="C20" s="231"/>
      <c r="D20" s="231"/>
      <c r="E20" s="232"/>
      <c r="F20" s="228" t="s">
        <v>751</v>
      </c>
      <c r="G20" s="231"/>
      <c r="H20" s="231"/>
      <c r="I20" s="231"/>
      <c r="J20" s="232"/>
      <c r="K20" s="228" t="s">
        <v>1031</v>
      </c>
      <c r="L20" s="231"/>
      <c r="P20" s="154"/>
      <c r="Q20" s="231"/>
      <c r="R20" s="231"/>
      <c r="S20" s="233" t="str">
        <f t="shared" si="0"/>
        <v>……….</v>
      </c>
      <c r="T20" s="228" t="s">
        <v>1031</v>
      </c>
      <c r="U20" s="231"/>
      <c r="Y20" s="154"/>
      <c r="Z20" s="231"/>
      <c r="AA20" s="231"/>
      <c r="AB20" s="233" t="str">
        <f t="shared" si="1"/>
        <v>……….</v>
      </c>
      <c r="AC20" s="28"/>
      <c r="AD20" s="194"/>
      <c r="AE20" s="194"/>
      <c r="AF20" s="194"/>
      <c r="AG20" s="249"/>
      <c r="AH20" s="246"/>
      <c r="AI20" s="246"/>
      <c r="AJ20" s="169"/>
      <c r="AK20" s="202"/>
      <c r="AL20" s="169"/>
      <c r="AM20" s="169"/>
      <c r="AN20" s="202"/>
      <c r="AO20" s="194"/>
      <c r="AP20" s="249"/>
      <c r="AQ20" s="249"/>
      <c r="AR20" s="249"/>
      <c r="AS20" s="249"/>
      <c r="AT20" s="249"/>
      <c r="AU20" s="169"/>
      <c r="AV20" s="202"/>
      <c r="AW20" s="169"/>
      <c r="AX20" s="169"/>
      <c r="AY20" s="194"/>
      <c r="AZ20" s="249"/>
      <c r="BA20" s="249"/>
      <c r="BB20" s="249"/>
      <c r="BC20" s="249"/>
      <c r="BD20" s="249"/>
      <c r="BE20" s="249"/>
      <c r="BF20" s="169"/>
      <c r="BG20" s="202"/>
      <c r="BH20" s="169"/>
      <c r="BI20" s="202"/>
      <c r="BJ20" s="202"/>
      <c r="BK20" s="202"/>
    </row>
    <row r="21" spans="1:63" ht="12" customHeight="1">
      <c r="A21" s="228" t="s">
        <v>751</v>
      </c>
      <c r="B21" s="231"/>
      <c r="C21" s="231"/>
      <c r="D21" s="231"/>
      <c r="E21" s="232"/>
      <c r="F21" s="228" t="s">
        <v>751</v>
      </c>
      <c r="G21" s="231"/>
      <c r="H21" s="231"/>
      <c r="I21" s="231"/>
      <c r="J21" s="232"/>
      <c r="K21" s="228" t="s">
        <v>1031</v>
      </c>
      <c r="L21" s="231"/>
      <c r="P21" s="154"/>
      <c r="Q21" s="231"/>
      <c r="R21" s="231"/>
      <c r="S21" s="233" t="str">
        <f t="shared" si="0"/>
        <v>……….</v>
      </c>
      <c r="T21" s="228" t="s">
        <v>1031</v>
      </c>
      <c r="U21" s="231"/>
      <c r="Y21" s="154"/>
      <c r="Z21" s="231"/>
      <c r="AA21" s="231"/>
      <c r="AB21" s="233" t="str">
        <f t="shared" si="1"/>
        <v>……….</v>
      </c>
      <c r="AC21" s="208"/>
      <c r="AD21" s="194"/>
      <c r="AE21" s="194"/>
      <c r="AF21" s="194"/>
      <c r="AG21" s="249"/>
      <c r="AH21" s="246"/>
      <c r="AI21" s="246"/>
      <c r="AJ21" s="169"/>
      <c r="AK21" s="202"/>
      <c r="AL21" s="169"/>
      <c r="AM21" s="169"/>
      <c r="AN21" s="202"/>
      <c r="AO21" s="194"/>
      <c r="AP21" s="249"/>
      <c r="AQ21" s="249"/>
      <c r="AR21" s="249"/>
      <c r="AS21" s="249"/>
      <c r="AT21" s="249"/>
      <c r="AU21" s="169"/>
      <c r="AV21" s="202"/>
      <c r="AW21" s="169"/>
      <c r="AX21" s="169"/>
      <c r="AY21" s="194"/>
      <c r="AZ21" s="249"/>
      <c r="BA21" s="249"/>
      <c r="BB21" s="249"/>
      <c r="BC21" s="249"/>
      <c r="BD21" s="249"/>
      <c r="BE21" s="249"/>
      <c r="BF21" s="169"/>
      <c r="BG21" s="202"/>
      <c r="BH21" s="169"/>
      <c r="BI21" s="202"/>
      <c r="BJ21" s="202"/>
      <c r="BK21" s="202"/>
    </row>
    <row r="22" spans="1:63" ht="12" customHeight="1">
      <c r="A22" s="228" t="s">
        <v>751</v>
      </c>
      <c r="B22" s="231"/>
      <c r="C22" s="231"/>
      <c r="D22" s="231"/>
      <c r="E22" s="232"/>
      <c r="F22" s="228" t="s">
        <v>751</v>
      </c>
      <c r="G22" s="231"/>
      <c r="H22" s="231"/>
      <c r="I22" s="231"/>
      <c r="J22" s="232"/>
      <c r="K22" s="228" t="s">
        <v>1031</v>
      </c>
      <c r="L22" s="231"/>
      <c r="P22" s="154"/>
      <c r="Q22" s="231"/>
      <c r="R22" s="231"/>
      <c r="S22" s="233" t="str">
        <f t="shared" si="0"/>
        <v>……….</v>
      </c>
      <c r="T22" s="228" t="s">
        <v>1031</v>
      </c>
      <c r="U22" s="231"/>
      <c r="Y22" s="154"/>
      <c r="Z22" s="231"/>
      <c r="AA22" s="231"/>
      <c r="AB22" s="233" t="str">
        <f t="shared" si="1"/>
        <v>……….</v>
      </c>
      <c r="AC22" s="208"/>
      <c r="AD22" s="194"/>
      <c r="AE22" s="194"/>
      <c r="AF22" s="194"/>
      <c r="AG22" s="249"/>
      <c r="AH22" s="246"/>
      <c r="AI22" s="246"/>
      <c r="AJ22" s="169"/>
      <c r="AK22" s="202"/>
      <c r="AL22" s="169"/>
      <c r="AM22" s="169"/>
      <c r="AN22" s="202"/>
      <c r="AO22" s="194"/>
      <c r="AP22" s="249"/>
      <c r="AQ22" s="249"/>
      <c r="AR22" s="249"/>
      <c r="AS22" s="249"/>
      <c r="AT22" s="249"/>
      <c r="AU22" s="169"/>
      <c r="AV22" s="202"/>
      <c r="AW22" s="169"/>
      <c r="AX22" s="169"/>
      <c r="AY22" s="194"/>
      <c r="AZ22" s="249"/>
      <c r="BA22" s="249"/>
      <c r="BB22" s="249"/>
      <c r="BC22" s="249"/>
      <c r="BD22" s="249"/>
      <c r="BE22" s="249"/>
      <c r="BF22" s="169"/>
      <c r="BG22" s="202"/>
      <c r="BH22" s="169"/>
      <c r="BI22" s="202"/>
      <c r="BJ22" s="202"/>
      <c r="BK22" s="202"/>
    </row>
    <row r="23" spans="1:63" ht="12" customHeight="1">
      <c r="A23" s="228" t="s">
        <v>751</v>
      </c>
      <c r="B23" s="231"/>
      <c r="C23" s="231"/>
      <c r="D23" s="231"/>
      <c r="E23" s="232"/>
      <c r="F23" s="228" t="s">
        <v>751</v>
      </c>
      <c r="G23" s="231"/>
      <c r="H23" s="231"/>
      <c r="I23" s="231"/>
      <c r="J23" s="232"/>
      <c r="K23" s="228" t="s">
        <v>1031</v>
      </c>
      <c r="L23" s="231"/>
      <c r="P23" s="154"/>
      <c r="Q23" s="231"/>
      <c r="R23" s="231"/>
      <c r="S23" s="233" t="str">
        <f t="shared" si="0"/>
        <v>……….</v>
      </c>
      <c r="T23" s="228" t="s">
        <v>1031</v>
      </c>
      <c r="U23" s="231"/>
      <c r="Y23" s="154"/>
      <c r="Z23" s="231"/>
      <c r="AA23" s="231"/>
      <c r="AB23" s="233" t="str">
        <f t="shared" si="1"/>
        <v>……….</v>
      </c>
      <c r="AD23" s="194"/>
      <c r="AE23" s="194"/>
      <c r="AF23" s="194"/>
      <c r="AG23" s="249"/>
      <c r="AH23" s="246"/>
      <c r="AI23" s="246"/>
      <c r="AJ23" s="169"/>
      <c r="AK23" s="202"/>
      <c r="AL23" s="169"/>
      <c r="AM23" s="169"/>
      <c r="AN23" s="202"/>
      <c r="AO23" s="194"/>
      <c r="AP23" s="249"/>
      <c r="AQ23" s="249"/>
      <c r="AR23" s="249"/>
      <c r="AS23" s="249"/>
      <c r="AT23" s="249"/>
      <c r="AU23" s="169"/>
      <c r="AV23" s="202"/>
      <c r="AW23" s="169"/>
      <c r="AX23" s="202"/>
      <c r="AY23" s="202"/>
      <c r="AZ23" s="202"/>
      <c r="BA23" s="202"/>
      <c r="BB23" s="202"/>
      <c r="BC23" s="202"/>
      <c r="BD23" s="202"/>
      <c r="BE23" s="202"/>
      <c r="BF23" s="202"/>
      <c r="BG23" s="202"/>
      <c r="BH23" s="202"/>
      <c r="BI23" s="202"/>
      <c r="BJ23" s="202"/>
      <c r="BK23" s="202"/>
    </row>
    <row r="24" spans="1:63" ht="12" customHeight="1">
      <c r="A24" s="228" t="s">
        <v>751</v>
      </c>
      <c r="B24" s="231"/>
      <c r="C24" s="231"/>
      <c r="D24" s="231"/>
      <c r="E24" s="232"/>
      <c r="F24" s="228" t="s">
        <v>751</v>
      </c>
      <c r="G24" s="231"/>
      <c r="H24" s="231"/>
      <c r="I24" s="231"/>
      <c r="J24" s="232"/>
      <c r="K24" s="228" t="s">
        <v>1031</v>
      </c>
      <c r="L24" s="231"/>
      <c r="P24" s="154"/>
      <c r="Q24" s="231"/>
      <c r="R24" s="231"/>
      <c r="S24" s="233" t="str">
        <f t="shared" si="0"/>
        <v>……….</v>
      </c>
      <c r="T24" s="228" t="s">
        <v>1031</v>
      </c>
      <c r="U24" s="231"/>
      <c r="Y24" s="154"/>
      <c r="Z24" s="231"/>
      <c r="AA24" s="231"/>
      <c r="AB24" s="233" t="str">
        <f t="shared" si="1"/>
        <v>……….</v>
      </c>
      <c r="AD24" s="194"/>
      <c r="AE24" s="194"/>
      <c r="AF24" s="194"/>
      <c r="AG24" s="249"/>
      <c r="AH24" s="246"/>
      <c r="AI24" s="246"/>
      <c r="AJ24" s="169"/>
      <c r="AK24" s="202"/>
      <c r="AL24" s="169"/>
      <c r="AM24" s="169"/>
      <c r="AN24" s="202"/>
      <c r="AO24" s="194"/>
      <c r="AP24" s="249"/>
      <c r="AQ24" s="249"/>
      <c r="AR24" s="249"/>
      <c r="AS24" s="249"/>
      <c r="AT24" s="249"/>
      <c r="AU24" s="169"/>
      <c r="AV24" s="202"/>
      <c r="AW24" s="169"/>
      <c r="AX24" s="251"/>
      <c r="AY24" s="137"/>
      <c r="AZ24" s="249"/>
      <c r="BA24" s="249"/>
      <c r="BB24" s="249"/>
      <c r="BC24" s="249"/>
      <c r="BD24" s="249"/>
      <c r="BE24" s="249"/>
      <c r="BF24" s="249"/>
      <c r="BG24" s="246"/>
      <c r="BH24" s="249"/>
      <c r="BI24" s="246"/>
      <c r="BJ24" s="246"/>
      <c r="BK24" s="246"/>
    </row>
    <row r="25" spans="1:63" ht="12" customHeight="1" thickBot="1">
      <c r="A25" s="223" t="s">
        <v>751</v>
      </c>
      <c r="B25" s="220"/>
      <c r="C25" s="220"/>
      <c r="D25" s="220"/>
      <c r="E25" s="224"/>
      <c r="F25" s="223" t="s">
        <v>751</v>
      </c>
      <c r="G25" s="220"/>
      <c r="H25" s="220"/>
      <c r="I25" s="220"/>
      <c r="J25" s="224"/>
      <c r="K25" s="228" t="s">
        <v>1031</v>
      </c>
      <c r="L25" s="231"/>
      <c r="P25" s="154"/>
      <c r="Q25" s="231"/>
      <c r="R25" s="231"/>
      <c r="S25" s="233" t="str">
        <f t="shared" si="0"/>
        <v>……….</v>
      </c>
      <c r="T25" s="228" t="s">
        <v>1031</v>
      </c>
      <c r="U25" s="231"/>
      <c r="Y25" s="154"/>
      <c r="Z25" s="231"/>
      <c r="AA25" s="231"/>
      <c r="AB25" s="233" t="str">
        <f t="shared" si="1"/>
        <v>……….</v>
      </c>
      <c r="AD25" s="194"/>
      <c r="AE25" s="194"/>
      <c r="AF25" s="194"/>
      <c r="AG25" s="249"/>
      <c r="AH25" s="246"/>
      <c r="AI25" s="246"/>
      <c r="AJ25" s="169"/>
      <c r="AK25" s="202"/>
      <c r="AL25" s="169"/>
      <c r="AM25" s="169"/>
      <c r="AN25" s="202"/>
      <c r="AO25" s="194"/>
      <c r="AP25" s="249"/>
      <c r="AQ25" s="249"/>
      <c r="AR25" s="249"/>
      <c r="AS25" s="249"/>
      <c r="AT25" s="249"/>
      <c r="AU25" s="169"/>
      <c r="AV25" s="202"/>
      <c r="AW25" s="169"/>
      <c r="AX25" s="169"/>
      <c r="AY25" s="194"/>
      <c r="AZ25" s="249"/>
      <c r="BA25" s="249"/>
      <c r="BB25" s="249"/>
      <c r="BC25" s="249"/>
      <c r="BD25" s="249"/>
      <c r="BE25" s="249"/>
      <c r="BF25" s="169"/>
      <c r="BG25" s="202"/>
      <c r="BH25" s="169"/>
      <c r="BI25" s="202"/>
      <c r="BJ25" s="202"/>
      <c r="BK25" s="202"/>
    </row>
    <row r="26" spans="1:63" ht="12" customHeight="1" thickBot="1">
      <c r="A26" s="213"/>
      <c r="B26" s="221"/>
      <c r="C26" s="221"/>
      <c r="D26" s="222"/>
      <c r="E26" s="222"/>
      <c r="F26" s="213"/>
      <c r="G26" s="221"/>
      <c r="H26" s="221"/>
      <c r="I26" s="222"/>
      <c r="J26" s="222"/>
      <c r="K26" s="228" t="s">
        <v>1031</v>
      </c>
      <c r="L26" s="231"/>
      <c r="P26" s="154"/>
      <c r="Q26" s="231"/>
      <c r="R26" s="231"/>
      <c r="S26" s="233" t="str">
        <f t="shared" si="0"/>
        <v>……….</v>
      </c>
      <c r="T26" s="228" t="s">
        <v>1031</v>
      </c>
      <c r="U26" s="231"/>
      <c r="Y26" s="154"/>
      <c r="Z26" s="231"/>
      <c r="AA26" s="231"/>
      <c r="AB26" s="233" t="str">
        <f t="shared" si="1"/>
        <v>……….</v>
      </c>
      <c r="AD26" s="194"/>
      <c r="AE26" s="194"/>
      <c r="AF26" s="194"/>
      <c r="AG26" s="249"/>
      <c r="AH26" s="246"/>
      <c r="AI26" s="246"/>
      <c r="AJ26" s="169"/>
      <c r="AK26" s="202"/>
      <c r="AL26" s="169"/>
      <c r="AM26" s="169"/>
      <c r="AN26" s="202"/>
      <c r="AO26" s="194"/>
      <c r="AP26" s="249"/>
      <c r="AQ26" s="249"/>
      <c r="AR26" s="249"/>
      <c r="AS26" s="249"/>
      <c r="AT26" s="249"/>
      <c r="AU26" s="169"/>
      <c r="AV26" s="202"/>
      <c r="AW26" s="169"/>
      <c r="AX26" s="169"/>
      <c r="AY26" s="194"/>
      <c r="AZ26" s="249"/>
      <c r="BA26" s="249"/>
      <c r="BB26" s="249"/>
      <c r="BC26" s="249"/>
      <c r="BD26" s="249"/>
      <c r="BE26" s="249"/>
      <c r="BF26" s="169"/>
      <c r="BG26" s="202"/>
      <c r="BH26" s="169"/>
      <c r="BI26" s="202"/>
      <c r="BJ26" s="202"/>
      <c r="BK26" s="202"/>
    </row>
    <row r="27" spans="1:63" ht="12" customHeight="1">
      <c r="A27" s="227" t="s">
        <v>751</v>
      </c>
      <c r="B27" s="229"/>
      <c r="C27" s="229"/>
      <c r="D27" s="229"/>
      <c r="E27" s="230"/>
      <c r="F27" s="227" t="s">
        <v>751</v>
      </c>
      <c r="G27" s="229"/>
      <c r="H27" s="229"/>
      <c r="I27" s="229"/>
      <c r="J27" s="230"/>
      <c r="K27" s="228" t="s">
        <v>1031</v>
      </c>
      <c r="L27" s="231"/>
      <c r="P27" s="154"/>
      <c r="Q27" s="231"/>
      <c r="R27" s="231"/>
      <c r="S27" s="233" t="str">
        <f t="shared" si="0"/>
        <v>……….</v>
      </c>
      <c r="T27" s="228" t="s">
        <v>1031</v>
      </c>
      <c r="U27" s="231"/>
      <c r="Y27" s="154"/>
      <c r="Z27" s="231"/>
      <c r="AA27" s="231"/>
      <c r="AB27" s="233" t="str">
        <f t="shared" si="1"/>
        <v>……….</v>
      </c>
      <c r="AD27" s="194"/>
      <c r="AE27" s="194"/>
      <c r="AF27" s="194"/>
      <c r="AG27" s="249"/>
      <c r="AH27" s="246"/>
      <c r="AI27" s="246"/>
      <c r="AJ27" s="169"/>
      <c r="AK27" s="202"/>
      <c r="AL27" s="169"/>
      <c r="AM27" s="169"/>
      <c r="AN27" s="202"/>
      <c r="AO27" s="194"/>
      <c r="AP27" s="249"/>
      <c r="AQ27" s="249"/>
      <c r="AR27" s="249"/>
      <c r="AS27" s="249"/>
      <c r="AT27" s="249"/>
      <c r="AU27" s="169"/>
      <c r="AV27" s="202"/>
      <c r="AW27" s="169"/>
      <c r="AX27" s="169"/>
      <c r="AY27" s="194"/>
      <c r="AZ27" s="249"/>
      <c r="BA27" s="249"/>
      <c r="BB27" s="249"/>
      <c r="BC27" s="249"/>
      <c r="BD27" s="249"/>
      <c r="BE27" s="249"/>
      <c r="BF27" s="169"/>
      <c r="BG27" s="202"/>
      <c r="BH27" s="169"/>
      <c r="BI27" s="202"/>
      <c r="BJ27" s="202"/>
      <c r="BK27" s="202"/>
    </row>
    <row r="28" spans="1:63" ht="12" customHeight="1">
      <c r="A28" s="228" t="s">
        <v>751</v>
      </c>
      <c r="B28" s="231"/>
      <c r="C28" s="231"/>
      <c r="D28" s="231"/>
      <c r="E28" s="232"/>
      <c r="F28" s="228" t="s">
        <v>751</v>
      </c>
      <c r="G28" s="231"/>
      <c r="H28" s="231"/>
      <c r="I28" s="231"/>
      <c r="J28" s="232"/>
      <c r="K28" s="228" t="s">
        <v>1031</v>
      </c>
      <c r="L28" s="231"/>
      <c r="P28" s="154"/>
      <c r="Q28" s="231"/>
      <c r="R28" s="231"/>
      <c r="S28" s="233" t="str">
        <f t="shared" si="0"/>
        <v>……….</v>
      </c>
      <c r="T28" s="228" t="s">
        <v>1031</v>
      </c>
      <c r="U28" s="231"/>
      <c r="Y28" s="154"/>
      <c r="Z28" s="231"/>
      <c r="AA28" s="231"/>
      <c r="AB28" s="233" t="str">
        <f t="shared" si="1"/>
        <v>……….</v>
      </c>
      <c r="AC28" s="208"/>
      <c r="AD28" s="194"/>
      <c r="AE28" s="194"/>
      <c r="AF28" s="194"/>
      <c r="AG28" s="249"/>
      <c r="AH28" s="246"/>
      <c r="AI28" s="246"/>
      <c r="AJ28" s="169"/>
      <c r="AK28" s="202"/>
      <c r="AL28" s="169"/>
      <c r="AM28" s="169"/>
      <c r="AN28" s="202"/>
      <c r="AO28" s="202"/>
      <c r="AP28" s="202"/>
      <c r="AQ28" s="202"/>
      <c r="AR28" s="202"/>
      <c r="AS28" s="202"/>
      <c r="AT28" s="202"/>
      <c r="AU28" s="202"/>
      <c r="AV28" s="202"/>
      <c r="AW28" s="202"/>
      <c r="AX28" s="169"/>
      <c r="AY28" s="194"/>
      <c r="AZ28" s="249"/>
      <c r="BA28" s="249"/>
      <c r="BB28" s="249"/>
      <c r="BC28" s="249"/>
      <c r="BD28" s="249"/>
      <c r="BE28" s="249"/>
      <c r="BF28" s="169"/>
      <c r="BG28" s="202"/>
      <c r="BH28" s="169"/>
      <c r="BI28" s="202"/>
      <c r="BJ28" s="202"/>
      <c r="BK28" s="202"/>
    </row>
    <row r="29" spans="1:63" ht="12" customHeight="1">
      <c r="A29" s="228" t="s">
        <v>751</v>
      </c>
      <c r="B29" s="231"/>
      <c r="C29" s="231"/>
      <c r="D29" s="231"/>
      <c r="E29" s="232"/>
      <c r="F29" s="228" t="s">
        <v>751</v>
      </c>
      <c r="G29" s="231"/>
      <c r="H29" s="231"/>
      <c r="I29" s="231"/>
      <c r="J29" s="232"/>
      <c r="K29" s="228" t="s">
        <v>1031</v>
      </c>
      <c r="L29" s="231"/>
      <c r="P29" s="154"/>
      <c r="Q29" s="231"/>
      <c r="R29" s="231"/>
      <c r="S29" s="233" t="str">
        <f t="shared" si="0"/>
        <v>……….</v>
      </c>
      <c r="T29" s="228" t="s">
        <v>1031</v>
      </c>
      <c r="U29" s="231"/>
      <c r="Y29" s="154"/>
      <c r="Z29" s="231"/>
      <c r="AA29" s="231"/>
      <c r="AB29" s="233" t="str">
        <f t="shared" si="1"/>
        <v>……….</v>
      </c>
      <c r="AC29" s="208"/>
      <c r="AD29" s="202"/>
      <c r="AE29" s="202"/>
      <c r="AF29" s="202"/>
      <c r="AG29" s="202"/>
      <c r="AH29" s="202"/>
      <c r="AI29" s="202"/>
      <c r="AJ29" s="202"/>
      <c r="AK29" s="202"/>
      <c r="AL29" s="202"/>
      <c r="AM29" s="202"/>
      <c r="AN29" s="202"/>
      <c r="AO29" s="137"/>
      <c r="AP29" s="249"/>
      <c r="AQ29" s="249"/>
      <c r="AR29" s="249"/>
      <c r="AS29" s="249"/>
      <c r="AT29" s="249"/>
      <c r="AU29" s="169"/>
      <c r="AV29" s="202"/>
      <c r="AW29" s="169"/>
      <c r="AX29" s="169"/>
      <c r="AY29" s="194"/>
      <c r="AZ29" s="249"/>
      <c r="BA29" s="249"/>
      <c r="BB29" s="249"/>
      <c r="BC29" s="249"/>
      <c r="BD29" s="249"/>
      <c r="BE29" s="249"/>
      <c r="BF29" s="169"/>
      <c r="BG29" s="202"/>
      <c r="BH29" s="169"/>
      <c r="BI29" s="202"/>
      <c r="BJ29" s="202"/>
      <c r="BK29" s="202"/>
    </row>
    <row r="30" spans="1:63" ht="12" customHeight="1">
      <c r="A30" s="228" t="s">
        <v>751</v>
      </c>
      <c r="B30" s="231"/>
      <c r="C30" s="231"/>
      <c r="D30" s="231"/>
      <c r="E30" s="232"/>
      <c r="F30" s="228" t="s">
        <v>751</v>
      </c>
      <c r="G30" s="231"/>
      <c r="H30" s="231"/>
      <c r="I30" s="231"/>
      <c r="J30" s="232"/>
      <c r="K30" s="228" t="s">
        <v>1031</v>
      </c>
      <c r="L30" s="231"/>
      <c r="P30" s="154"/>
      <c r="Q30" s="231"/>
      <c r="R30" s="231"/>
      <c r="S30" s="233" t="str">
        <f t="shared" si="0"/>
        <v>……….</v>
      </c>
      <c r="T30" s="228" t="s">
        <v>1031</v>
      </c>
      <c r="U30" s="231"/>
      <c r="Y30" s="154"/>
      <c r="Z30" s="231"/>
      <c r="AA30" s="231"/>
      <c r="AB30" s="233" t="str">
        <f t="shared" si="1"/>
        <v>……….</v>
      </c>
      <c r="AC30" s="208"/>
      <c r="AD30" s="137"/>
      <c r="AE30" s="194"/>
      <c r="AF30" s="194"/>
      <c r="AG30" s="249"/>
      <c r="AH30" s="246"/>
      <c r="AI30" s="246"/>
      <c r="AJ30" s="169"/>
      <c r="AK30" s="202"/>
      <c r="AL30" s="169"/>
      <c r="AM30" s="169"/>
      <c r="AN30" s="202"/>
      <c r="AO30" s="194"/>
      <c r="AP30" s="249"/>
      <c r="AQ30" s="249"/>
      <c r="AR30" s="249"/>
      <c r="AS30" s="249"/>
      <c r="AT30" s="249"/>
      <c r="AU30" s="169"/>
      <c r="AV30" s="202"/>
      <c r="AW30" s="169"/>
      <c r="AX30" s="169"/>
      <c r="AY30" s="194"/>
      <c r="AZ30" s="249"/>
      <c r="BA30" s="249"/>
      <c r="BB30" s="249"/>
      <c r="BC30" s="249"/>
      <c r="BD30" s="249"/>
      <c r="BE30" s="249"/>
      <c r="BF30" s="169"/>
      <c r="BG30" s="202"/>
      <c r="BH30" s="169"/>
      <c r="BI30" s="202"/>
      <c r="BJ30" s="202"/>
      <c r="BK30" s="202"/>
    </row>
    <row r="31" spans="1:63" ht="12" customHeight="1">
      <c r="A31" s="228" t="s">
        <v>751</v>
      </c>
      <c r="B31" s="231"/>
      <c r="C31" s="231"/>
      <c r="D31" s="231"/>
      <c r="E31" s="232"/>
      <c r="F31" s="228" t="s">
        <v>751</v>
      </c>
      <c r="G31" s="231"/>
      <c r="H31" s="231"/>
      <c r="I31" s="231"/>
      <c r="J31" s="232"/>
      <c r="K31" s="228" t="s">
        <v>1031</v>
      </c>
      <c r="L31" s="231"/>
      <c r="P31" s="154"/>
      <c r="Q31" s="231"/>
      <c r="R31" s="231"/>
      <c r="S31" s="233" t="str">
        <f t="shared" si="0"/>
        <v>……….</v>
      </c>
      <c r="T31" s="228" t="s">
        <v>1031</v>
      </c>
      <c r="U31" s="231"/>
      <c r="Y31" s="154"/>
      <c r="Z31" s="231"/>
      <c r="AA31" s="231"/>
      <c r="AB31" s="233" t="str">
        <f t="shared" si="1"/>
        <v>……….</v>
      </c>
      <c r="AC31" s="208"/>
      <c r="AD31" s="194"/>
      <c r="AE31" s="194"/>
      <c r="AF31" s="194"/>
      <c r="AG31" s="249"/>
      <c r="AH31" s="246"/>
      <c r="AI31" s="246"/>
      <c r="AJ31" s="169"/>
      <c r="AK31" s="202"/>
      <c r="AL31" s="169"/>
      <c r="AM31" s="169"/>
      <c r="AN31" s="202"/>
      <c r="AO31" s="194"/>
      <c r="AP31" s="249"/>
      <c r="AQ31" s="249"/>
      <c r="AR31" s="249"/>
      <c r="AS31" s="249"/>
      <c r="AT31" s="249"/>
      <c r="AU31" s="169"/>
      <c r="AV31" s="202"/>
      <c r="AW31" s="169"/>
      <c r="AX31" s="169"/>
      <c r="AY31" s="202"/>
      <c r="AZ31" s="202"/>
      <c r="BA31" s="202"/>
      <c r="BB31" s="202"/>
      <c r="BC31" s="202"/>
      <c r="BD31" s="202"/>
      <c r="BE31" s="202"/>
      <c r="BF31" s="202"/>
      <c r="BG31" s="202"/>
      <c r="BH31" s="202"/>
      <c r="BI31" s="202"/>
      <c r="BJ31" s="202"/>
      <c r="BK31" s="202"/>
    </row>
    <row r="32" spans="1:63" ht="12" customHeight="1">
      <c r="A32" s="228" t="s">
        <v>751</v>
      </c>
      <c r="B32" s="231"/>
      <c r="C32" s="231"/>
      <c r="D32" s="231"/>
      <c r="E32" s="232"/>
      <c r="F32" s="228" t="s">
        <v>751</v>
      </c>
      <c r="G32" s="231"/>
      <c r="H32" s="231"/>
      <c r="I32" s="231"/>
      <c r="J32" s="232"/>
      <c r="K32" s="228" t="s">
        <v>1031</v>
      </c>
      <c r="L32" s="231"/>
      <c r="P32" s="154"/>
      <c r="Q32" s="231"/>
      <c r="R32" s="231"/>
      <c r="S32" s="233" t="str">
        <f t="shared" si="0"/>
        <v>……….</v>
      </c>
      <c r="T32" s="228" t="s">
        <v>1031</v>
      </c>
      <c r="U32" s="231"/>
      <c r="Y32" s="154"/>
      <c r="Z32" s="231"/>
      <c r="AA32" s="231"/>
      <c r="AB32" s="233" t="str">
        <f t="shared" si="1"/>
        <v>……….</v>
      </c>
      <c r="AC32" s="208"/>
      <c r="AD32" s="194"/>
      <c r="AE32" s="194"/>
      <c r="AF32" s="194"/>
      <c r="AG32" s="249"/>
      <c r="AH32" s="246"/>
      <c r="AI32" s="246"/>
      <c r="AJ32" s="169"/>
      <c r="AK32" s="202"/>
      <c r="AL32" s="169"/>
      <c r="AM32" s="169"/>
      <c r="AN32" s="202"/>
      <c r="AO32" s="194"/>
      <c r="AP32" s="249"/>
      <c r="AQ32" s="249"/>
      <c r="AR32" s="249"/>
      <c r="AS32" s="249"/>
      <c r="AT32" s="249"/>
      <c r="AU32" s="169"/>
      <c r="AV32" s="202"/>
      <c r="AW32" s="169"/>
      <c r="AX32" s="169"/>
      <c r="AY32" s="137"/>
      <c r="AZ32" s="249"/>
      <c r="BA32" s="249"/>
      <c r="BB32" s="249"/>
      <c r="BC32" s="249"/>
      <c r="BD32" s="249"/>
      <c r="BE32" s="249"/>
      <c r="BF32" s="169"/>
      <c r="BG32" s="202"/>
      <c r="BH32" s="169"/>
      <c r="BI32" s="202"/>
      <c r="BJ32" s="202"/>
      <c r="BK32" s="202"/>
    </row>
    <row r="33" spans="1:63" ht="12" customHeight="1" thickBot="1">
      <c r="A33" s="223" t="s">
        <v>751</v>
      </c>
      <c r="B33" s="220"/>
      <c r="C33" s="220"/>
      <c r="D33" s="220"/>
      <c r="E33" s="224"/>
      <c r="F33" s="223" t="s">
        <v>751</v>
      </c>
      <c r="G33" s="220"/>
      <c r="H33" s="220"/>
      <c r="I33" s="220"/>
      <c r="J33" s="224"/>
      <c r="K33" s="228" t="s">
        <v>1031</v>
      </c>
      <c r="L33" s="231"/>
      <c r="P33" s="234"/>
      <c r="Q33" s="220"/>
      <c r="R33" s="220"/>
      <c r="S33" s="235" t="str">
        <f t="shared" si="0"/>
        <v>……….</v>
      </c>
      <c r="T33" s="228" t="s">
        <v>1031</v>
      </c>
      <c r="U33" s="231"/>
      <c r="Y33" s="154"/>
      <c r="Z33" s="231"/>
      <c r="AA33" s="231"/>
      <c r="AB33" s="233" t="str">
        <f t="shared" si="1"/>
        <v>……….</v>
      </c>
      <c r="AC33" s="208"/>
      <c r="AD33" s="194"/>
      <c r="AE33" s="194"/>
      <c r="AF33" s="194"/>
      <c r="AG33" s="249"/>
      <c r="AH33" s="246"/>
      <c r="AI33" s="246"/>
      <c r="AJ33" s="169"/>
      <c r="AK33" s="202"/>
      <c r="AL33" s="169"/>
      <c r="AM33" s="169"/>
      <c r="AN33" s="202"/>
      <c r="AO33" s="194"/>
      <c r="AP33" s="249"/>
      <c r="AQ33" s="249"/>
      <c r="AR33" s="249"/>
      <c r="AS33" s="249"/>
      <c r="AT33" s="249"/>
      <c r="AU33" s="169"/>
      <c r="AV33" s="202"/>
      <c r="AW33" s="169"/>
      <c r="AX33" s="169"/>
      <c r="AY33" s="194"/>
      <c r="AZ33" s="249"/>
      <c r="BA33" s="249"/>
      <c r="BB33" s="249"/>
      <c r="BC33" s="249"/>
      <c r="BD33" s="249"/>
      <c r="BE33" s="249"/>
      <c r="BF33" s="169"/>
      <c r="BG33" s="202"/>
      <c r="BH33" s="169"/>
      <c r="BI33" s="202"/>
      <c r="BJ33" s="202"/>
      <c r="BK33" s="202"/>
    </row>
    <row r="34" spans="1:63" ht="12" customHeight="1" thickBot="1">
      <c r="A34" s="213"/>
      <c r="B34" s="221"/>
      <c r="C34" s="221"/>
      <c r="D34" s="222"/>
      <c r="E34" s="222"/>
      <c r="F34" s="213"/>
      <c r="G34" s="221"/>
      <c r="H34" s="221"/>
      <c r="I34" s="222"/>
      <c r="J34" s="222"/>
      <c r="K34" s="213"/>
      <c r="L34" s="221"/>
      <c r="M34" s="221"/>
      <c r="N34" s="221"/>
      <c r="O34" s="221"/>
      <c r="P34" s="236"/>
      <c r="Q34" s="221"/>
      <c r="R34" s="222"/>
      <c r="S34" s="222"/>
      <c r="T34" s="228" t="s">
        <v>1031</v>
      </c>
      <c r="U34" s="231"/>
      <c r="Y34" s="154"/>
      <c r="Z34" s="231"/>
      <c r="AA34" s="231"/>
      <c r="AB34" s="233" t="str">
        <f t="shared" si="1"/>
        <v>……….</v>
      </c>
      <c r="AC34" s="208"/>
      <c r="AD34" s="194"/>
      <c r="AE34" s="194"/>
      <c r="AF34" s="194"/>
      <c r="AG34" s="249"/>
      <c r="AH34" s="246"/>
      <c r="AI34" s="246"/>
      <c r="AJ34" s="169"/>
      <c r="AK34" s="202"/>
      <c r="AL34" s="169"/>
      <c r="AM34" s="169"/>
      <c r="AN34" s="202"/>
      <c r="AO34" s="194"/>
      <c r="AP34" s="249"/>
      <c r="AQ34" s="249"/>
      <c r="AR34" s="249"/>
      <c r="AS34" s="249"/>
      <c r="AT34" s="249"/>
      <c r="AU34" s="169"/>
      <c r="AV34" s="202"/>
      <c r="AW34" s="169"/>
      <c r="AX34" s="169"/>
      <c r="AY34" s="194"/>
      <c r="AZ34" s="249"/>
      <c r="BA34" s="249"/>
      <c r="BB34" s="249"/>
      <c r="BC34" s="249"/>
      <c r="BD34" s="249"/>
      <c r="BE34" s="249"/>
      <c r="BF34" s="169"/>
      <c r="BG34" s="202"/>
      <c r="BH34" s="169"/>
      <c r="BI34" s="202"/>
      <c r="BJ34" s="202"/>
      <c r="BK34" s="202"/>
    </row>
    <row r="35" spans="1:63" ht="12" customHeight="1">
      <c r="A35" s="227" t="s">
        <v>751</v>
      </c>
      <c r="B35" s="229"/>
      <c r="C35" s="229"/>
      <c r="D35" s="229"/>
      <c r="E35" s="230"/>
      <c r="F35" s="227" t="s">
        <v>751</v>
      </c>
      <c r="G35" s="229"/>
      <c r="H35" s="229"/>
      <c r="I35" s="229"/>
      <c r="J35" s="230"/>
      <c r="K35" s="228" t="s">
        <v>1031</v>
      </c>
      <c r="L35" s="229"/>
      <c r="Q35" s="231"/>
      <c r="R35" s="231"/>
      <c r="S35" s="233" t="s">
        <v>219</v>
      </c>
      <c r="T35" s="228" t="s">
        <v>1031</v>
      </c>
      <c r="U35" s="231"/>
      <c r="Y35" s="154"/>
      <c r="Z35" s="231"/>
      <c r="AA35" s="231"/>
      <c r="AB35" s="233" t="str">
        <f t="shared" si="1"/>
        <v>……….</v>
      </c>
      <c r="AC35" s="208"/>
      <c r="AD35" s="194"/>
      <c r="AE35" s="194"/>
      <c r="AF35" s="194"/>
      <c r="AG35" s="249"/>
      <c r="AH35" s="246"/>
      <c r="AI35" s="246"/>
      <c r="AJ35" s="169"/>
      <c r="AK35" s="202"/>
      <c r="AL35" s="169"/>
      <c r="AM35" s="169"/>
      <c r="AN35" s="202"/>
      <c r="AO35" s="194"/>
      <c r="AP35" s="249"/>
      <c r="AQ35" s="249"/>
      <c r="AR35" s="249"/>
      <c r="AS35" s="249"/>
      <c r="AT35" s="249"/>
      <c r="AU35" s="169"/>
      <c r="AV35" s="202"/>
      <c r="AW35" s="169"/>
      <c r="AX35" s="169"/>
      <c r="AY35" s="194"/>
      <c r="AZ35" s="249"/>
      <c r="BA35" s="249"/>
      <c r="BB35" s="249"/>
      <c r="BC35" s="249"/>
      <c r="BD35" s="249"/>
      <c r="BE35" s="249"/>
      <c r="BF35" s="169"/>
      <c r="BG35" s="202"/>
      <c r="BH35" s="169"/>
      <c r="BI35" s="202"/>
      <c r="BJ35" s="202"/>
      <c r="BK35" s="202"/>
    </row>
    <row r="36" spans="1:63" ht="12" customHeight="1">
      <c r="A36" s="228" t="s">
        <v>751</v>
      </c>
      <c r="B36" s="231"/>
      <c r="C36" s="231"/>
      <c r="D36" s="231"/>
      <c r="E36" s="232"/>
      <c r="F36" s="228" t="s">
        <v>751</v>
      </c>
      <c r="G36" s="231"/>
      <c r="H36" s="231"/>
      <c r="I36" s="231"/>
      <c r="J36" s="232"/>
      <c r="K36" s="228" t="s">
        <v>1031</v>
      </c>
      <c r="L36" s="231"/>
      <c r="P36" s="154"/>
      <c r="Q36" s="231"/>
      <c r="R36" s="231"/>
      <c r="S36" s="233" t="str">
        <f aca="true" t="shared" si="2" ref="S36:S41">S35</f>
        <v>……….</v>
      </c>
      <c r="T36" s="228" t="s">
        <v>1031</v>
      </c>
      <c r="U36" s="231"/>
      <c r="Y36" s="154"/>
      <c r="Z36" s="231"/>
      <c r="AA36" s="231"/>
      <c r="AB36" s="233" t="str">
        <f t="shared" si="1"/>
        <v>……….</v>
      </c>
      <c r="AC36" s="208"/>
      <c r="AD36" s="194"/>
      <c r="AE36" s="194"/>
      <c r="AF36" s="194"/>
      <c r="AG36" s="249"/>
      <c r="AH36" s="246"/>
      <c r="AI36" s="246"/>
      <c r="AJ36" s="169"/>
      <c r="AK36" s="202"/>
      <c r="AL36" s="169"/>
      <c r="AM36" s="169"/>
      <c r="AN36" s="202"/>
      <c r="AO36" s="194"/>
      <c r="AP36" s="249"/>
      <c r="AQ36" s="249"/>
      <c r="AR36" s="249"/>
      <c r="AS36" s="249"/>
      <c r="AT36" s="249"/>
      <c r="AU36" s="169"/>
      <c r="AV36" s="202"/>
      <c r="AW36" s="169"/>
      <c r="AX36" s="169"/>
      <c r="AY36" s="194"/>
      <c r="AZ36" s="249"/>
      <c r="BA36" s="249"/>
      <c r="BB36" s="249"/>
      <c r="BC36" s="249"/>
      <c r="BD36" s="249"/>
      <c r="BE36" s="249"/>
      <c r="BF36" s="169"/>
      <c r="BG36" s="202"/>
      <c r="BH36" s="169"/>
      <c r="BI36" s="202"/>
      <c r="BJ36" s="202"/>
      <c r="BK36" s="202"/>
    </row>
    <row r="37" spans="1:63" ht="12" customHeight="1">
      <c r="A37" s="228" t="s">
        <v>751</v>
      </c>
      <c r="B37" s="231"/>
      <c r="C37" s="231"/>
      <c r="D37" s="231"/>
      <c r="E37" s="232"/>
      <c r="F37" s="228" t="s">
        <v>751</v>
      </c>
      <c r="G37" s="231"/>
      <c r="H37" s="231"/>
      <c r="I37" s="231"/>
      <c r="J37" s="232"/>
      <c r="K37" s="228" t="s">
        <v>1031</v>
      </c>
      <c r="L37" s="231"/>
      <c r="P37" s="154"/>
      <c r="Q37" s="231"/>
      <c r="R37" s="231"/>
      <c r="S37" s="233" t="str">
        <f t="shared" si="2"/>
        <v>……….</v>
      </c>
      <c r="T37" s="228" t="s">
        <v>1031</v>
      </c>
      <c r="U37" s="231"/>
      <c r="Y37" s="154"/>
      <c r="Z37" s="231"/>
      <c r="AA37" s="231"/>
      <c r="AB37" s="233" t="str">
        <f t="shared" si="1"/>
        <v>……….</v>
      </c>
      <c r="AC37" s="208"/>
      <c r="AD37" s="194"/>
      <c r="AE37" s="194"/>
      <c r="AF37" s="194"/>
      <c r="AG37" s="249"/>
      <c r="AH37" s="246"/>
      <c r="AI37" s="246"/>
      <c r="AJ37" s="169"/>
      <c r="AK37" s="202"/>
      <c r="AL37" s="169"/>
      <c r="AM37" s="169"/>
      <c r="AN37" s="202"/>
      <c r="AO37" s="194"/>
      <c r="AP37" s="249"/>
      <c r="AQ37" s="249"/>
      <c r="AR37" s="249"/>
      <c r="AS37" s="249"/>
      <c r="AT37" s="249"/>
      <c r="AU37" s="169"/>
      <c r="AV37" s="202"/>
      <c r="AW37" s="169"/>
      <c r="AX37" s="169"/>
      <c r="AY37" s="194"/>
      <c r="AZ37" s="249"/>
      <c r="BA37" s="249"/>
      <c r="BB37" s="249"/>
      <c r="BC37" s="249"/>
      <c r="BD37" s="249"/>
      <c r="BE37" s="249"/>
      <c r="BF37" s="169"/>
      <c r="BG37" s="202"/>
      <c r="BH37" s="169"/>
      <c r="BI37" s="202"/>
      <c r="BJ37" s="202"/>
      <c r="BK37" s="202"/>
    </row>
    <row r="38" spans="1:63" ht="12" customHeight="1">
      <c r="A38" s="228" t="s">
        <v>751</v>
      </c>
      <c r="B38" s="231"/>
      <c r="C38" s="231"/>
      <c r="D38" s="231"/>
      <c r="E38" s="232"/>
      <c r="F38" s="228" t="s">
        <v>751</v>
      </c>
      <c r="G38" s="231"/>
      <c r="H38" s="231"/>
      <c r="I38" s="231"/>
      <c r="J38" s="232"/>
      <c r="K38" s="228" t="s">
        <v>1031</v>
      </c>
      <c r="L38" s="231"/>
      <c r="P38" s="154"/>
      <c r="Q38" s="231"/>
      <c r="R38" s="231"/>
      <c r="S38" s="233" t="str">
        <f t="shared" si="2"/>
        <v>……….</v>
      </c>
      <c r="T38" s="228" t="s">
        <v>1031</v>
      </c>
      <c r="U38" s="231"/>
      <c r="Y38" s="154"/>
      <c r="Z38" s="231"/>
      <c r="AA38" s="231"/>
      <c r="AB38" s="233" t="str">
        <f t="shared" si="1"/>
        <v>……….</v>
      </c>
      <c r="AC38" s="208"/>
      <c r="AD38" s="194"/>
      <c r="AE38" s="194"/>
      <c r="AF38" s="194"/>
      <c r="AG38" s="249"/>
      <c r="AH38" s="246"/>
      <c r="AI38" s="246"/>
      <c r="AJ38" s="169"/>
      <c r="AK38" s="202"/>
      <c r="AL38" s="169"/>
      <c r="AM38" s="169"/>
      <c r="AN38" s="202"/>
      <c r="AO38" s="194"/>
      <c r="AP38" s="249"/>
      <c r="AQ38" s="249"/>
      <c r="AR38" s="249"/>
      <c r="AS38" s="249"/>
      <c r="AT38" s="249"/>
      <c r="AU38" s="169"/>
      <c r="AV38" s="202"/>
      <c r="AW38" s="169"/>
      <c r="AX38" s="169"/>
      <c r="AY38" s="194"/>
      <c r="AZ38" s="249"/>
      <c r="BA38" s="249"/>
      <c r="BB38" s="249"/>
      <c r="BC38" s="249"/>
      <c r="BD38" s="249"/>
      <c r="BE38" s="249"/>
      <c r="BF38" s="169"/>
      <c r="BG38" s="202"/>
      <c r="BH38" s="169"/>
      <c r="BI38" s="202"/>
      <c r="BJ38" s="202"/>
      <c r="BK38" s="202"/>
    </row>
    <row r="39" spans="1:63" ht="12" customHeight="1">
      <c r="A39" s="228" t="s">
        <v>751</v>
      </c>
      <c r="B39" s="231"/>
      <c r="C39" s="231"/>
      <c r="D39" s="231"/>
      <c r="E39" s="232"/>
      <c r="F39" s="228" t="s">
        <v>751</v>
      </c>
      <c r="G39" s="231"/>
      <c r="H39" s="231"/>
      <c r="I39" s="231"/>
      <c r="J39" s="232"/>
      <c r="K39" s="228" t="s">
        <v>1031</v>
      </c>
      <c r="L39" s="231"/>
      <c r="P39" s="154"/>
      <c r="Q39" s="231"/>
      <c r="R39" s="231"/>
      <c r="S39" s="233" t="str">
        <f t="shared" si="2"/>
        <v>……….</v>
      </c>
      <c r="T39" s="228" t="s">
        <v>1031</v>
      </c>
      <c r="U39" s="231"/>
      <c r="Y39" s="154"/>
      <c r="Z39" s="231"/>
      <c r="AA39" s="231"/>
      <c r="AB39" s="233" t="str">
        <f t="shared" si="1"/>
        <v>……….</v>
      </c>
      <c r="AC39" s="208"/>
      <c r="AD39" s="194"/>
      <c r="AE39" s="194"/>
      <c r="AF39" s="194"/>
      <c r="AG39" s="249"/>
      <c r="AH39" s="246"/>
      <c r="AI39" s="246"/>
      <c r="AJ39" s="169"/>
      <c r="AK39" s="202"/>
      <c r="AL39" s="169"/>
      <c r="AM39" s="169"/>
      <c r="AN39" s="202"/>
      <c r="AO39" s="194"/>
      <c r="AP39" s="249"/>
      <c r="AQ39" s="249"/>
      <c r="AR39" s="249"/>
      <c r="AS39" s="249"/>
      <c r="AT39" s="249"/>
      <c r="AU39" s="169"/>
      <c r="AV39" s="202"/>
      <c r="AW39" s="169"/>
      <c r="AX39" s="169"/>
      <c r="AY39" s="194"/>
      <c r="AZ39" s="249"/>
      <c r="BA39" s="249"/>
      <c r="BB39" s="249"/>
      <c r="BC39" s="249"/>
      <c r="BD39" s="249"/>
      <c r="BE39" s="249"/>
      <c r="BF39" s="169"/>
      <c r="BG39" s="202"/>
      <c r="BH39" s="169"/>
      <c r="BI39" s="202"/>
      <c r="BJ39" s="202"/>
      <c r="BK39" s="202"/>
    </row>
    <row r="40" spans="1:63" ht="12" customHeight="1">
      <c r="A40" s="228" t="s">
        <v>751</v>
      </c>
      <c r="B40" s="231"/>
      <c r="C40" s="231"/>
      <c r="D40" s="231"/>
      <c r="E40" s="232"/>
      <c r="F40" s="228" t="s">
        <v>751</v>
      </c>
      <c r="G40" s="231"/>
      <c r="H40" s="231"/>
      <c r="I40" s="231"/>
      <c r="J40" s="232"/>
      <c r="K40" s="228" t="s">
        <v>1031</v>
      </c>
      <c r="L40" s="231"/>
      <c r="P40" s="154"/>
      <c r="Q40" s="231"/>
      <c r="R40" s="231"/>
      <c r="S40" s="233" t="str">
        <f>S39</f>
        <v>……….</v>
      </c>
      <c r="T40" s="228" t="s">
        <v>1031</v>
      </c>
      <c r="U40" s="231"/>
      <c r="Y40" s="154"/>
      <c r="Z40" s="231"/>
      <c r="AA40" s="231"/>
      <c r="AB40" s="233" t="str">
        <f>AB39</f>
        <v>……….</v>
      </c>
      <c r="AC40" s="23"/>
      <c r="AD40" s="137"/>
      <c r="AE40" s="194"/>
      <c r="AF40" s="194"/>
      <c r="AG40" s="249"/>
      <c r="AH40" s="246"/>
      <c r="AI40" s="246"/>
      <c r="AJ40" s="169"/>
      <c r="AK40" s="202"/>
      <c r="AL40" s="169"/>
      <c r="AM40" s="169"/>
      <c r="AN40" s="202"/>
      <c r="AO40" s="202"/>
      <c r="AP40" s="202"/>
      <c r="AQ40" s="202"/>
      <c r="AR40" s="202"/>
      <c r="AS40" s="202"/>
      <c r="AT40" s="202"/>
      <c r="AU40" s="202"/>
      <c r="AV40" s="202"/>
      <c r="AW40" s="202"/>
      <c r="AX40" s="169"/>
      <c r="AY40" s="194"/>
      <c r="AZ40" s="249"/>
      <c r="BA40" s="249"/>
      <c r="BB40" s="249"/>
      <c r="BC40" s="249"/>
      <c r="BD40" s="249"/>
      <c r="BE40" s="249"/>
      <c r="BF40" s="169"/>
      <c r="BG40" s="202"/>
      <c r="BH40" s="169"/>
      <c r="BI40" s="202"/>
      <c r="BJ40" s="202"/>
      <c r="BK40" s="202"/>
    </row>
    <row r="41" spans="1:63" ht="12" customHeight="1" thickBot="1">
      <c r="A41" s="223" t="s">
        <v>751</v>
      </c>
      <c r="B41" s="220"/>
      <c r="C41" s="220"/>
      <c r="D41" s="220"/>
      <c r="E41" s="224"/>
      <c r="F41" s="223" t="s">
        <v>751</v>
      </c>
      <c r="G41" s="220"/>
      <c r="H41" s="220"/>
      <c r="I41" s="220"/>
      <c r="J41" s="224"/>
      <c r="K41" s="228" t="s">
        <v>1031</v>
      </c>
      <c r="L41" s="231"/>
      <c r="P41" s="234"/>
      <c r="Q41" s="220"/>
      <c r="R41" s="220"/>
      <c r="S41" s="235" t="str">
        <f t="shared" si="2"/>
        <v>……….</v>
      </c>
      <c r="T41" s="228" t="s">
        <v>1031</v>
      </c>
      <c r="U41" s="231"/>
      <c r="Y41" s="154"/>
      <c r="Z41" s="231"/>
      <c r="AA41" s="231"/>
      <c r="AB41" s="233" t="str">
        <f t="shared" si="1"/>
        <v>……….</v>
      </c>
      <c r="AC41" s="23"/>
      <c r="AD41" s="194"/>
      <c r="AE41" s="194"/>
      <c r="AF41" s="194"/>
      <c r="AG41" s="249"/>
      <c r="AH41" s="246"/>
      <c r="AI41" s="246"/>
      <c r="AJ41" s="169"/>
      <c r="AK41" s="202"/>
      <c r="AL41" s="169"/>
      <c r="AM41" s="169"/>
      <c r="AN41" s="202"/>
      <c r="AO41" s="17"/>
      <c r="AP41" s="249"/>
      <c r="AQ41" s="249"/>
      <c r="AR41" s="249"/>
      <c r="AS41" s="249"/>
      <c r="AT41" s="249"/>
      <c r="AU41" s="169"/>
      <c r="AV41" s="202"/>
      <c r="AW41" s="169"/>
      <c r="AX41" s="169"/>
      <c r="AY41" s="194"/>
      <c r="AZ41" s="249"/>
      <c r="BA41" s="249"/>
      <c r="BB41" s="249"/>
      <c r="BC41" s="249"/>
      <c r="BD41" s="249"/>
      <c r="BE41" s="249"/>
      <c r="BF41" s="169"/>
      <c r="BG41" s="202"/>
      <c r="BH41" s="169"/>
      <c r="BI41" s="202"/>
      <c r="BJ41" s="202"/>
      <c r="BK41" s="202"/>
    </row>
    <row r="42" spans="1:63" ht="12" customHeight="1" thickBot="1">
      <c r="A42" s="213"/>
      <c r="B42" s="221"/>
      <c r="C42" s="221"/>
      <c r="D42" s="222"/>
      <c r="E42" s="222"/>
      <c r="F42" s="213"/>
      <c r="G42" s="221"/>
      <c r="H42" s="221"/>
      <c r="I42" s="222"/>
      <c r="J42" s="222"/>
      <c r="K42" s="213"/>
      <c r="L42" s="221"/>
      <c r="M42" s="221"/>
      <c r="N42" s="221"/>
      <c r="O42" s="221"/>
      <c r="P42" s="236"/>
      <c r="Q42" s="221"/>
      <c r="R42" s="222"/>
      <c r="S42" s="222"/>
      <c r="T42" s="228" t="s">
        <v>1031</v>
      </c>
      <c r="U42" s="231"/>
      <c r="Y42" s="154"/>
      <c r="Z42" s="231"/>
      <c r="AA42" s="231"/>
      <c r="AB42" s="233" t="str">
        <f t="shared" si="1"/>
        <v>……….</v>
      </c>
      <c r="AC42" s="23"/>
      <c r="AD42" s="194"/>
      <c r="AE42" s="194"/>
      <c r="AF42" s="194"/>
      <c r="AG42" s="249"/>
      <c r="AH42" s="246"/>
      <c r="AI42" s="246"/>
      <c r="AJ42" s="169"/>
      <c r="AK42" s="202"/>
      <c r="AL42" s="169"/>
      <c r="AM42" s="169"/>
      <c r="AN42" s="202"/>
      <c r="AO42" s="194"/>
      <c r="AP42" s="249"/>
      <c r="AQ42" s="249"/>
      <c r="AR42" s="249"/>
      <c r="AS42" s="249"/>
      <c r="AT42" s="249"/>
      <c r="AU42" s="169"/>
      <c r="AV42" s="202"/>
      <c r="AW42" s="169"/>
      <c r="AX42" s="202"/>
      <c r="AY42" s="194"/>
      <c r="AZ42" s="249"/>
      <c r="BA42" s="249"/>
      <c r="BB42" s="249"/>
      <c r="BC42" s="249"/>
      <c r="BD42" s="249"/>
      <c r="BE42" s="249"/>
      <c r="BF42" s="169"/>
      <c r="BG42" s="202"/>
      <c r="BH42" s="169"/>
      <c r="BI42" s="202"/>
      <c r="BJ42" s="202"/>
      <c r="BK42" s="202"/>
    </row>
    <row r="43" spans="1:63" ht="12" customHeight="1">
      <c r="A43" s="227" t="s">
        <v>751</v>
      </c>
      <c r="B43" s="229"/>
      <c r="C43" s="229"/>
      <c r="D43" s="229"/>
      <c r="E43" s="230"/>
      <c r="F43" s="227" t="s">
        <v>751</v>
      </c>
      <c r="G43" s="229"/>
      <c r="H43" s="229"/>
      <c r="I43" s="229"/>
      <c r="J43" s="230"/>
      <c r="K43" s="228" t="s">
        <v>1031</v>
      </c>
      <c r="L43" s="229"/>
      <c r="Q43" s="231"/>
      <c r="R43" s="231"/>
      <c r="S43" s="233" t="s">
        <v>219</v>
      </c>
      <c r="T43" s="228" t="s">
        <v>1031</v>
      </c>
      <c r="U43" s="231"/>
      <c r="Y43" s="154"/>
      <c r="Z43" s="231"/>
      <c r="AA43" s="231"/>
      <c r="AB43" s="233" t="str">
        <f t="shared" si="1"/>
        <v>……….</v>
      </c>
      <c r="AC43" s="23"/>
      <c r="AD43" s="194"/>
      <c r="AE43" s="194"/>
      <c r="AF43" s="194"/>
      <c r="AG43" s="249"/>
      <c r="AH43" s="246"/>
      <c r="AI43" s="246"/>
      <c r="AJ43" s="169"/>
      <c r="AK43" s="202"/>
      <c r="AL43" s="169"/>
      <c r="AM43" s="169"/>
      <c r="AN43" s="202"/>
      <c r="AO43" s="194"/>
      <c r="AP43" s="249"/>
      <c r="AQ43" s="249"/>
      <c r="AR43" s="249"/>
      <c r="AS43" s="249"/>
      <c r="AT43" s="249"/>
      <c r="AU43" s="169"/>
      <c r="AV43" s="202"/>
      <c r="AW43" s="169"/>
      <c r="AX43" s="169"/>
      <c r="AY43" s="194"/>
      <c r="AZ43" s="249"/>
      <c r="BA43" s="249"/>
      <c r="BB43" s="249"/>
      <c r="BC43" s="249"/>
      <c r="BD43" s="249"/>
      <c r="BE43" s="249"/>
      <c r="BF43" s="169"/>
      <c r="BG43" s="202"/>
      <c r="BH43" s="169"/>
      <c r="BI43" s="202"/>
      <c r="BJ43" s="202"/>
      <c r="BK43" s="202"/>
    </row>
    <row r="44" spans="1:63" ht="12" customHeight="1">
      <c r="A44" s="228" t="s">
        <v>751</v>
      </c>
      <c r="B44" s="231"/>
      <c r="C44" s="231"/>
      <c r="D44" s="231"/>
      <c r="E44" s="232"/>
      <c r="F44" s="228" t="s">
        <v>751</v>
      </c>
      <c r="G44" s="231"/>
      <c r="H44" s="231"/>
      <c r="I44" s="231"/>
      <c r="J44" s="232"/>
      <c r="K44" s="228" t="s">
        <v>1031</v>
      </c>
      <c r="L44" s="231"/>
      <c r="P44" s="154"/>
      <c r="Q44" s="231"/>
      <c r="R44" s="231"/>
      <c r="S44" s="233" t="str">
        <f aca="true" t="shared" si="3" ref="S44:S49">S43</f>
        <v>……….</v>
      </c>
      <c r="T44" s="228" t="s">
        <v>1031</v>
      </c>
      <c r="U44" s="231"/>
      <c r="Y44" s="154"/>
      <c r="Z44" s="231"/>
      <c r="AA44" s="231"/>
      <c r="AB44" s="233" t="str">
        <f t="shared" si="1"/>
        <v>……….</v>
      </c>
      <c r="AC44" s="23"/>
      <c r="AD44" s="194"/>
      <c r="AE44" s="194"/>
      <c r="AF44" s="194"/>
      <c r="AG44" s="249"/>
      <c r="AH44" s="246"/>
      <c r="AI44" s="246"/>
      <c r="AJ44" s="169"/>
      <c r="AK44" s="202"/>
      <c r="AL44" s="169"/>
      <c r="AM44" s="169"/>
      <c r="AN44" s="202"/>
      <c r="AO44" s="194"/>
      <c r="AP44" s="249"/>
      <c r="AQ44" s="249"/>
      <c r="AR44" s="249"/>
      <c r="AS44" s="249"/>
      <c r="AT44" s="249"/>
      <c r="AU44" s="169"/>
      <c r="AV44" s="202"/>
      <c r="AW44" s="169"/>
      <c r="AX44" s="169"/>
      <c r="AY44" s="194"/>
      <c r="AZ44" s="249"/>
      <c r="BA44" s="249"/>
      <c r="BB44" s="249"/>
      <c r="BC44" s="249"/>
      <c r="BD44" s="249"/>
      <c r="BE44" s="249"/>
      <c r="BF44" s="169"/>
      <c r="BG44" s="202"/>
      <c r="BH44" s="169"/>
      <c r="BI44" s="202"/>
      <c r="BJ44" s="202"/>
      <c r="BK44" s="202"/>
    </row>
    <row r="45" spans="1:63" ht="12" customHeight="1">
      <c r="A45" s="228" t="s">
        <v>751</v>
      </c>
      <c r="B45" s="231"/>
      <c r="C45" s="231"/>
      <c r="D45" s="231"/>
      <c r="E45" s="232"/>
      <c r="F45" s="228" t="s">
        <v>751</v>
      </c>
      <c r="G45" s="231"/>
      <c r="H45" s="231"/>
      <c r="I45" s="231"/>
      <c r="J45" s="232"/>
      <c r="K45" s="228" t="s">
        <v>1031</v>
      </c>
      <c r="L45" s="231"/>
      <c r="P45" s="154"/>
      <c r="Q45" s="231"/>
      <c r="R45" s="231"/>
      <c r="S45" s="233" t="str">
        <f t="shared" si="3"/>
        <v>……….</v>
      </c>
      <c r="T45" s="228" t="s">
        <v>1031</v>
      </c>
      <c r="U45" s="231"/>
      <c r="Y45" s="154"/>
      <c r="Z45" s="231"/>
      <c r="AA45" s="231"/>
      <c r="AB45" s="233" t="str">
        <f t="shared" si="1"/>
        <v>……….</v>
      </c>
      <c r="AC45" s="23"/>
      <c r="AD45" s="194"/>
      <c r="AE45" s="194"/>
      <c r="AF45" s="194"/>
      <c r="AG45" s="249"/>
      <c r="AH45" s="246"/>
      <c r="AI45" s="246"/>
      <c r="AJ45" s="169"/>
      <c r="AK45" s="202"/>
      <c r="AL45" s="169"/>
      <c r="AM45" s="169"/>
      <c r="AN45" s="202"/>
      <c r="AO45" s="194"/>
      <c r="AP45" s="249"/>
      <c r="AQ45" s="249"/>
      <c r="AR45" s="249"/>
      <c r="AS45" s="249"/>
      <c r="AT45" s="249"/>
      <c r="AU45" s="169"/>
      <c r="AV45" s="202"/>
      <c r="AW45" s="169"/>
      <c r="AX45" s="169"/>
      <c r="AY45" s="194"/>
      <c r="AZ45" s="249"/>
      <c r="BA45" s="249"/>
      <c r="BB45" s="249"/>
      <c r="BC45" s="249"/>
      <c r="BD45" s="249"/>
      <c r="BE45" s="249"/>
      <c r="BF45" s="169"/>
      <c r="BG45" s="202"/>
      <c r="BH45" s="169"/>
      <c r="BI45" s="247"/>
      <c r="BJ45" s="202"/>
      <c r="BK45" s="202"/>
    </row>
    <row r="46" spans="1:63" ht="12" customHeight="1">
      <c r="A46" s="228" t="s">
        <v>751</v>
      </c>
      <c r="B46" s="231"/>
      <c r="C46" s="231"/>
      <c r="D46" s="231"/>
      <c r="E46" s="232"/>
      <c r="F46" s="228" t="s">
        <v>751</v>
      </c>
      <c r="G46" s="231"/>
      <c r="H46" s="231"/>
      <c r="I46" s="231"/>
      <c r="J46" s="232"/>
      <c r="K46" s="228" t="s">
        <v>1031</v>
      </c>
      <c r="L46" s="231"/>
      <c r="P46" s="154"/>
      <c r="Q46" s="231"/>
      <c r="R46" s="231"/>
      <c r="S46" s="233" t="str">
        <f t="shared" si="3"/>
        <v>……….</v>
      </c>
      <c r="T46" s="228" t="s">
        <v>1031</v>
      </c>
      <c r="U46" s="231"/>
      <c r="Y46" s="154"/>
      <c r="Z46" s="231"/>
      <c r="AA46" s="231"/>
      <c r="AB46" s="233" t="str">
        <f t="shared" si="1"/>
        <v>……….</v>
      </c>
      <c r="AC46" s="23"/>
      <c r="AD46" s="194"/>
      <c r="AE46" s="194"/>
      <c r="AF46" s="194"/>
      <c r="AG46" s="249"/>
      <c r="AH46" s="246"/>
      <c r="AI46" s="246"/>
      <c r="AJ46" s="169"/>
      <c r="AK46" s="202"/>
      <c r="AL46" s="169"/>
      <c r="AM46" s="169"/>
      <c r="AN46" s="202"/>
      <c r="AO46" s="194"/>
      <c r="AP46" s="249"/>
      <c r="AQ46" s="249"/>
      <c r="AR46" s="249"/>
      <c r="AS46" s="249"/>
      <c r="AT46" s="249"/>
      <c r="AU46" s="169"/>
      <c r="AV46" s="202"/>
      <c r="AW46" s="169"/>
      <c r="AX46" s="169"/>
      <c r="AY46" s="202"/>
      <c r="AZ46" s="202"/>
      <c r="BA46" s="202"/>
      <c r="BB46" s="202"/>
      <c r="BC46" s="202"/>
      <c r="BD46" s="202"/>
      <c r="BE46" s="202"/>
      <c r="BF46" s="202"/>
      <c r="BG46" s="202"/>
      <c r="BH46" s="202"/>
      <c r="BI46" s="202"/>
      <c r="BJ46" s="202"/>
      <c r="BK46" s="202"/>
    </row>
    <row r="47" spans="1:63" ht="12" customHeight="1">
      <c r="A47" s="228" t="s">
        <v>751</v>
      </c>
      <c r="B47" s="231"/>
      <c r="C47" s="231"/>
      <c r="D47" s="231"/>
      <c r="E47" s="232"/>
      <c r="F47" s="228" t="s">
        <v>751</v>
      </c>
      <c r="G47" s="231"/>
      <c r="H47" s="231"/>
      <c r="I47" s="231"/>
      <c r="J47" s="232"/>
      <c r="K47" s="228" t="s">
        <v>1031</v>
      </c>
      <c r="L47" s="231"/>
      <c r="P47" s="154"/>
      <c r="Q47" s="231"/>
      <c r="R47" s="231"/>
      <c r="S47" s="233" t="str">
        <f t="shared" si="3"/>
        <v>……….</v>
      </c>
      <c r="T47" s="228" t="s">
        <v>1031</v>
      </c>
      <c r="U47" s="231"/>
      <c r="Y47" s="154"/>
      <c r="Z47" s="231"/>
      <c r="AA47" s="231"/>
      <c r="AB47" s="233" t="str">
        <f t="shared" si="1"/>
        <v>……….</v>
      </c>
      <c r="AD47" s="194"/>
      <c r="AE47" s="194"/>
      <c r="AF47" s="194"/>
      <c r="AG47" s="249"/>
      <c r="AH47" s="246"/>
      <c r="AI47" s="246"/>
      <c r="AJ47" s="169"/>
      <c r="AK47" s="202"/>
      <c r="AL47" s="169"/>
      <c r="AM47" s="169"/>
      <c r="AN47" s="202"/>
      <c r="AO47" s="194"/>
      <c r="AP47" s="249"/>
      <c r="AQ47" s="249"/>
      <c r="AR47" s="249"/>
      <c r="AS47" s="249"/>
      <c r="AT47" s="249"/>
      <c r="AU47" s="169"/>
      <c r="AV47" s="202"/>
      <c r="AW47" s="169"/>
      <c r="AX47" s="169"/>
      <c r="AY47" s="137"/>
      <c r="AZ47" s="249"/>
      <c r="BA47" s="249"/>
      <c r="BB47" s="249"/>
      <c r="BC47" s="249"/>
      <c r="BD47" s="249"/>
      <c r="BE47" s="249"/>
      <c r="BF47" s="169"/>
      <c r="BG47" s="169"/>
      <c r="BH47" s="202"/>
      <c r="BI47" s="247"/>
      <c r="BJ47" s="202"/>
      <c r="BK47" s="202"/>
    </row>
    <row r="48" spans="1:63" ht="12" customHeight="1">
      <c r="A48" s="228" t="s">
        <v>751</v>
      </c>
      <c r="B48" s="231"/>
      <c r="C48" s="231"/>
      <c r="D48" s="231"/>
      <c r="E48" s="232"/>
      <c r="F48" s="228" t="s">
        <v>751</v>
      </c>
      <c r="G48" s="231"/>
      <c r="H48" s="231"/>
      <c r="I48" s="231"/>
      <c r="J48" s="232"/>
      <c r="K48" s="228" t="s">
        <v>1031</v>
      </c>
      <c r="L48" s="231"/>
      <c r="P48" s="154"/>
      <c r="Q48" s="231"/>
      <c r="R48" s="231"/>
      <c r="S48" s="233" t="str">
        <f t="shared" si="3"/>
        <v>……….</v>
      </c>
      <c r="T48" s="228" t="s">
        <v>1031</v>
      </c>
      <c r="U48" s="231"/>
      <c r="Y48" s="154"/>
      <c r="Z48" s="231"/>
      <c r="AA48" s="231"/>
      <c r="AB48" s="233" t="str">
        <f t="shared" si="1"/>
        <v>……….</v>
      </c>
      <c r="AD48" s="194"/>
      <c r="AE48" s="194"/>
      <c r="AF48" s="194"/>
      <c r="AG48" s="249"/>
      <c r="AH48" s="246"/>
      <c r="AI48" s="246"/>
      <c r="AJ48" s="169"/>
      <c r="AK48" s="202"/>
      <c r="AL48" s="169"/>
      <c r="AM48" s="169"/>
      <c r="AN48" s="202"/>
      <c r="AO48" s="194"/>
      <c r="AP48" s="249"/>
      <c r="AQ48" s="249"/>
      <c r="AR48" s="249"/>
      <c r="AS48" s="249"/>
      <c r="AT48" s="249"/>
      <c r="AU48" s="169"/>
      <c r="AV48" s="202"/>
      <c r="AW48" s="169"/>
      <c r="AX48" s="169"/>
      <c r="AY48" s="194"/>
      <c r="AZ48" s="249"/>
      <c r="BA48" s="249"/>
      <c r="BB48" s="249"/>
      <c r="BC48" s="249"/>
      <c r="BD48" s="249"/>
      <c r="BE48" s="246"/>
      <c r="BF48" s="169"/>
      <c r="BG48" s="202"/>
      <c r="BH48" s="169"/>
      <c r="BI48" s="202"/>
      <c r="BJ48" s="202"/>
      <c r="BK48" s="202"/>
    </row>
    <row r="49" spans="1:63" ht="12" customHeight="1" thickBot="1">
      <c r="A49" s="223" t="s">
        <v>751</v>
      </c>
      <c r="B49" s="220"/>
      <c r="C49" s="220"/>
      <c r="D49" s="220"/>
      <c r="E49" s="224"/>
      <c r="F49" s="223" t="s">
        <v>751</v>
      </c>
      <c r="G49" s="220"/>
      <c r="H49" s="220"/>
      <c r="I49" s="220"/>
      <c r="J49" s="224"/>
      <c r="K49" s="228" t="s">
        <v>1031</v>
      </c>
      <c r="L49" s="231"/>
      <c r="P49" s="234"/>
      <c r="Q49" s="220"/>
      <c r="R49" s="220"/>
      <c r="S49" s="235" t="str">
        <f t="shared" si="3"/>
        <v>……….</v>
      </c>
      <c r="T49" s="228" t="s">
        <v>1031</v>
      </c>
      <c r="U49" s="231"/>
      <c r="Y49" s="154"/>
      <c r="Z49" s="231"/>
      <c r="AA49" s="231"/>
      <c r="AB49" s="233" t="str">
        <f t="shared" si="1"/>
        <v>……….</v>
      </c>
      <c r="AD49" s="194"/>
      <c r="AE49" s="194"/>
      <c r="AF49" s="194"/>
      <c r="AG49" s="249"/>
      <c r="AH49" s="246"/>
      <c r="AI49" s="246"/>
      <c r="AJ49" s="169"/>
      <c r="AK49" s="202"/>
      <c r="AL49" s="169"/>
      <c r="AM49" s="169"/>
      <c r="AN49" s="202"/>
      <c r="AO49" s="194"/>
      <c r="AP49" s="249"/>
      <c r="AQ49" s="249"/>
      <c r="AR49" s="249"/>
      <c r="AS49" s="249"/>
      <c r="AT49" s="249"/>
      <c r="AU49" s="169"/>
      <c r="AV49" s="202"/>
      <c r="AW49" s="169"/>
      <c r="AX49" s="169"/>
      <c r="AY49" s="194"/>
      <c r="AZ49" s="249"/>
      <c r="BA49" s="249"/>
      <c r="BB49" s="249"/>
      <c r="BC49" s="249"/>
      <c r="BD49" s="249"/>
      <c r="BE49" s="246"/>
      <c r="BF49" s="169"/>
      <c r="BG49" s="202"/>
      <c r="BH49" s="169"/>
      <c r="BI49" s="202"/>
      <c r="BJ49" s="202"/>
      <c r="BK49" s="202"/>
    </row>
    <row r="50" spans="1:63" ht="12" customHeight="1" thickBot="1">
      <c r="A50" s="213"/>
      <c r="B50" s="221"/>
      <c r="C50" s="221"/>
      <c r="D50" s="222"/>
      <c r="E50" s="222"/>
      <c r="F50" s="213"/>
      <c r="G50" s="221"/>
      <c r="H50" s="221"/>
      <c r="I50" s="222"/>
      <c r="J50" s="222"/>
      <c r="K50" s="213"/>
      <c r="L50" s="221"/>
      <c r="M50" s="221"/>
      <c r="N50" s="221"/>
      <c r="O50" s="221"/>
      <c r="P50" s="236"/>
      <c r="Q50" s="221"/>
      <c r="R50" s="222"/>
      <c r="S50" s="222"/>
      <c r="T50" s="213" t="s">
        <v>963</v>
      </c>
      <c r="U50" s="221"/>
      <c r="V50" s="221"/>
      <c r="W50" s="221"/>
      <c r="X50" s="221" t="s">
        <v>967</v>
      </c>
      <c r="Y50" s="241"/>
      <c r="Z50" s="221"/>
      <c r="AA50" s="239"/>
      <c r="AB50" s="222"/>
      <c r="AC50" s="23"/>
      <c r="AD50" s="194"/>
      <c r="AE50" s="194"/>
      <c r="AF50" s="194"/>
      <c r="AG50" s="249"/>
      <c r="AH50" s="246"/>
      <c r="AI50" s="246"/>
      <c r="AJ50" s="169"/>
      <c r="AK50" s="202"/>
      <c r="AL50" s="169"/>
      <c r="AM50" s="169"/>
      <c r="AN50" s="202"/>
      <c r="AO50" s="194"/>
      <c r="AP50" s="249"/>
      <c r="AQ50" s="249"/>
      <c r="AR50" s="249"/>
      <c r="AS50" s="249"/>
      <c r="AT50" s="249"/>
      <c r="AU50" s="169"/>
      <c r="AV50" s="202"/>
      <c r="AW50" s="169"/>
      <c r="AX50" s="169"/>
      <c r="AY50" s="194"/>
      <c r="AZ50" s="249"/>
      <c r="BA50" s="249"/>
      <c r="BB50" s="249"/>
      <c r="BC50" s="249"/>
      <c r="BD50" s="249"/>
      <c r="BE50" s="246"/>
      <c r="BF50" s="169"/>
      <c r="BG50" s="202"/>
      <c r="BH50" s="169"/>
      <c r="BI50" s="202"/>
      <c r="BJ50" s="202"/>
      <c r="BK50" s="202"/>
    </row>
    <row r="51" spans="1:63" ht="12" customHeight="1">
      <c r="A51" s="227" t="s">
        <v>751</v>
      </c>
      <c r="B51" s="229"/>
      <c r="C51" s="229"/>
      <c r="D51" s="229"/>
      <c r="E51" s="230"/>
      <c r="F51" s="227" t="s">
        <v>751</v>
      </c>
      <c r="G51" s="229"/>
      <c r="H51" s="229"/>
      <c r="I51" s="229"/>
      <c r="J51" s="230"/>
      <c r="K51" s="228" t="s">
        <v>1031</v>
      </c>
      <c r="L51" s="229"/>
      <c r="Q51" s="231"/>
      <c r="R51" s="231"/>
      <c r="S51" s="233" t="s">
        <v>219</v>
      </c>
      <c r="T51" s="227" t="s">
        <v>964</v>
      </c>
      <c r="U51" s="229"/>
      <c r="Y51" s="186" t="s">
        <v>968</v>
      </c>
      <c r="AA51" s="174"/>
      <c r="AB51" s="233" t="s">
        <v>966</v>
      </c>
      <c r="AC51" s="25"/>
      <c r="AD51" s="194"/>
      <c r="AE51" s="194"/>
      <c r="AF51" s="194"/>
      <c r="AG51" s="249"/>
      <c r="AH51" s="246"/>
      <c r="AI51" s="246"/>
      <c r="AJ51" s="169"/>
      <c r="AK51" s="202"/>
      <c r="AL51" s="169"/>
      <c r="AM51" s="169"/>
      <c r="AN51" s="202"/>
      <c r="AO51" s="194"/>
      <c r="AP51" s="249"/>
      <c r="AQ51" s="249"/>
      <c r="AR51" s="249"/>
      <c r="AS51" s="249"/>
      <c r="AT51" s="249"/>
      <c r="AU51" s="169"/>
      <c r="AV51" s="202"/>
      <c r="AW51" s="169"/>
      <c r="AX51" s="169"/>
      <c r="AY51" s="194"/>
      <c r="AZ51" s="249"/>
      <c r="BA51" s="249"/>
      <c r="BB51" s="249"/>
      <c r="BC51" s="249"/>
      <c r="BD51" s="249"/>
      <c r="BE51" s="246"/>
      <c r="BF51" s="169"/>
      <c r="BG51" s="202"/>
      <c r="BH51" s="169"/>
      <c r="BI51" s="202"/>
      <c r="BJ51" s="202"/>
      <c r="BK51" s="202"/>
    </row>
    <row r="52" spans="1:63" ht="12" customHeight="1">
      <c r="A52" s="228" t="s">
        <v>751</v>
      </c>
      <c r="B52" s="231"/>
      <c r="C52" s="231"/>
      <c r="D52" s="231"/>
      <c r="E52" s="232"/>
      <c r="F52" s="228" t="s">
        <v>751</v>
      </c>
      <c r="G52" s="231"/>
      <c r="H52" s="231"/>
      <c r="I52" s="231"/>
      <c r="J52" s="232"/>
      <c r="K52" s="228" t="s">
        <v>1031</v>
      </c>
      <c r="L52" s="231"/>
      <c r="P52" s="154"/>
      <c r="Q52" s="231"/>
      <c r="R52" s="231"/>
      <c r="S52" s="233" t="str">
        <f aca="true" t="shared" si="4" ref="S52:S59">S51</f>
        <v>……….</v>
      </c>
      <c r="T52" s="344" t="s">
        <v>964</v>
      </c>
      <c r="U52" s="231"/>
      <c r="Y52" s="242" t="str">
        <f aca="true" t="shared" si="5" ref="Y52:Y59">Y51</f>
        <v>….….    …….</v>
      </c>
      <c r="Z52" s="231"/>
      <c r="AA52" s="231"/>
      <c r="AB52" s="233" t="str">
        <f aca="true" t="shared" si="6" ref="AB52:AB60">AB51</f>
        <v>…...</v>
      </c>
      <c r="AC52" s="25"/>
      <c r="AD52" s="194"/>
      <c r="AE52" s="194"/>
      <c r="AF52" s="194"/>
      <c r="AG52" s="249"/>
      <c r="AH52" s="246"/>
      <c r="AI52" s="246"/>
      <c r="AJ52" s="169"/>
      <c r="AK52" s="202"/>
      <c r="AL52" s="169"/>
      <c r="AM52" s="169"/>
      <c r="AN52" s="202"/>
      <c r="AO52" s="194"/>
      <c r="AP52" s="249"/>
      <c r="AQ52" s="249"/>
      <c r="AR52" s="249"/>
      <c r="AS52" s="249"/>
      <c r="AT52" s="249"/>
      <c r="AU52" s="169"/>
      <c r="AV52" s="202"/>
      <c r="AW52" s="169"/>
      <c r="AX52" s="169"/>
      <c r="AY52" s="194"/>
      <c r="AZ52" s="249"/>
      <c r="BA52" s="249"/>
      <c r="BB52" s="249"/>
      <c r="BC52" s="249"/>
      <c r="BD52" s="249"/>
      <c r="BE52" s="246"/>
      <c r="BF52" s="169"/>
      <c r="BG52" s="202"/>
      <c r="BH52" s="169"/>
      <c r="BI52" s="202"/>
      <c r="BJ52" s="202"/>
      <c r="BK52" s="202"/>
    </row>
    <row r="53" spans="1:63" ht="12" customHeight="1">
      <c r="A53" s="228" t="s">
        <v>751</v>
      </c>
      <c r="B53" s="231"/>
      <c r="C53" s="231"/>
      <c r="D53" s="231"/>
      <c r="E53" s="232"/>
      <c r="F53" s="228" t="s">
        <v>751</v>
      </c>
      <c r="G53" s="231"/>
      <c r="H53" s="231"/>
      <c r="I53" s="231"/>
      <c r="J53" s="232"/>
      <c r="K53" s="228" t="s">
        <v>1031</v>
      </c>
      <c r="L53" s="231"/>
      <c r="P53" s="154"/>
      <c r="Q53" s="231"/>
      <c r="R53" s="231"/>
      <c r="S53" s="233" t="str">
        <f t="shared" si="4"/>
        <v>……….</v>
      </c>
      <c r="T53" s="344" t="s">
        <v>964</v>
      </c>
      <c r="U53" s="231"/>
      <c r="Y53" s="242" t="str">
        <f t="shared" si="5"/>
        <v>….….    …….</v>
      </c>
      <c r="Z53" s="231"/>
      <c r="AA53" s="231"/>
      <c r="AB53" s="233" t="str">
        <f t="shared" si="6"/>
        <v>…...</v>
      </c>
      <c r="AC53" s="25"/>
      <c r="AD53" s="194"/>
      <c r="AE53" s="194"/>
      <c r="AF53" s="194"/>
      <c r="AG53" s="249"/>
      <c r="AH53" s="246"/>
      <c r="AI53" s="246"/>
      <c r="AJ53" s="169"/>
      <c r="AK53" s="202"/>
      <c r="AL53" s="169"/>
      <c r="AM53" s="169"/>
      <c r="AN53" s="202"/>
      <c r="AO53" s="202"/>
      <c r="AP53" s="202"/>
      <c r="AQ53" s="202"/>
      <c r="AR53" s="202"/>
      <c r="AS53" s="202"/>
      <c r="AT53" s="202"/>
      <c r="AU53" s="202"/>
      <c r="AV53" s="202"/>
      <c r="AW53" s="202"/>
      <c r="AX53" s="169"/>
      <c r="AY53" s="194"/>
      <c r="AZ53" s="249"/>
      <c r="BA53" s="249"/>
      <c r="BB53" s="249"/>
      <c r="BC53" s="249"/>
      <c r="BD53" s="249"/>
      <c r="BE53" s="246"/>
      <c r="BF53" s="169"/>
      <c r="BG53" s="202"/>
      <c r="BH53" s="169"/>
      <c r="BI53" s="202"/>
      <c r="BJ53" s="202"/>
      <c r="BK53" s="202"/>
    </row>
    <row r="54" spans="1:63" ht="12" customHeight="1">
      <c r="A54" s="228" t="s">
        <v>751</v>
      </c>
      <c r="B54" s="231"/>
      <c r="C54" s="231"/>
      <c r="D54" s="231"/>
      <c r="E54" s="232"/>
      <c r="F54" s="228" t="s">
        <v>751</v>
      </c>
      <c r="G54" s="231"/>
      <c r="H54" s="231"/>
      <c r="I54" s="231"/>
      <c r="J54" s="232"/>
      <c r="K54" s="228" t="s">
        <v>1031</v>
      </c>
      <c r="L54" s="231"/>
      <c r="P54" s="154"/>
      <c r="Q54" s="231"/>
      <c r="R54" s="231"/>
      <c r="S54" s="233" t="str">
        <f t="shared" si="4"/>
        <v>……….</v>
      </c>
      <c r="T54" s="228" t="s">
        <v>964</v>
      </c>
      <c r="U54" s="231"/>
      <c r="Y54" s="242" t="str">
        <f t="shared" si="5"/>
        <v>….….    …….</v>
      </c>
      <c r="Z54" s="231"/>
      <c r="AA54" s="231"/>
      <c r="AB54" s="233" t="str">
        <f t="shared" si="6"/>
        <v>…...</v>
      </c>
      <c r="AC54" s="25"/>
      <c r="AD54" s="194"/>
      <c r="AE54" s="194"/>
      <c r="AF54" s="194"/>
      <c r="AG54" s="249"/>
      <c r="AH54" s="246"/>
      <c r="AI54" s="246"/>
      <c r="AJ54" s="169"/>
      <c r="AK54" s="202"/>
      <c r="AL54" s="169"/>
      <c r="AM54" s="169"/>
      <c r="AN54" s="202"/>
      <c r="AO54" s="137"/>
      <c r="AP54" s="249"/>
      <c r="AQ54" s="249"/>
      <c r="AR54" s="249"/>
      <c r="AS54" s="249"/>
      <c r="AT54" s="249"/>
      <c r="AU54" s="169"/>
      <c r="AV54" s="202"/>
      <c r="AW54" s="169"/>
      <c r="AX54" s="202"/>
      <c r="AY54" s="194"/>
      <c r="AZ54" s="249"/>
      <c r="BA54" s="249"/>
      <c r="BB54" s="249"/>
      <c r="BC54" s="249"/>
      <c r="BD54" s="249"/>
      <c r="BE54" s="246"/>
      <c r="BF54" s="169"/>
      <c r="BG54" s="202"/>
      <c r="BH54" s="169"/>
      <c r="BI54" s="202"/>
      <c r="BJ54" s="202"/>
      <c r="BK54" s="202"/>
    </row>
    <row r="55" spans="1:63" ht="12" customHeight="1">
      <c r="A55" s="228" t="s">
        <v>751</v>
      </c>
      <c r="B55" s="231"/>
      <c r="C55" s="231"/>
      <c r="D55" s="231"/>
      <c r="E55" s="232"/>
      <c r="F55" s="228" t="s">
        <v>751</v>
      </c>
      <c r="G55" s="231"/>
      <c r="H55" s="231"/>
      <c r="I55" s="231"/>
      <c r="J55" s="232"/>
      <c r="K55" s="228" t="s">
        <v>1031</v>
      </c>
      <c r="L55" s="231"/>
      <c r="P55" s="154"/>
      <c r="Q55" s="231"/>
      <c r="R55" s="231"/>
      <c r="S55" s="233" t="str">
        <f t="shared" si="4"/>
        <v>……….</v>
      </c>
      <c r="T55" s="344" t="s">
        <v>964</v>
      </c>
      <c r="U55" s="231"/>
      <c r="Y55" s="242" t="str">
        <f t="shared" si="5"/>
        <v>….….    …….</v>
      </c>
      <c r="Z55" s="231"/>
      <c r="AA55" s="231"/>
      <c r="AB55" s="233" t="str">
        <f t="shared" si="6"/>
        <v>…...</v>
      </c>
      <c r="AC55" s="25"/>
      <c r="AD55" s="194"/>
      <c r="AE55" s="194"/>
      <c r="AF55" s="194"/>
      <c r="AG55" s="249"/>
      <c r="AH55" s="246"/>
      <c r="AI55" s="246"/>
      <c r="AJ55" s="169"/>
      <c r="AK55" s="202"/>
      <c r="AL55" s="169"/>
      <c r="AM55" s="169"/>
      <c r="AN55" s="202"/>
      <c r="AO55" s="137"/>
      <c r="AP55" s="249"/>
      <c r="AQ55" s="249"/>
      <c r="AR55" s="249"/>
      <c r="AS55" s="249"/>
      <c r="AT55" s="249"/>
      <c r="AU55" s="249"/>
      <c r="AV55" s="246"/>
      <c r="AW55" s="249"/>
      <c r="AX55" s="169"/>
      <c r="AY55" s="202"/>
      <c r="AZ55" s="202"/>
      <c r="BA55" s="202"/>
      <c r="BB55" s="202"/>
      <c r="BC55" s="202"/>
      <c r="BD55" s="202"/>
      <c r="BE55" s="202"/>
      <c r="BF55" s="202"/>
      <c r="BG55" s="202"/>
      <c r="BH55" s="202"/>
      <c r="BI55" s="202"/>
      <c r="BJ55" s="202"/>
      <c r="BK55" s="202"/>
    </row>
    <row r="56" spans="1:63" ht="12" customHeight="1">
      <c r="A56" s="228" t="s">
        <v>751</v>
      </c>
      <c r="B56" s="174"/>
      <c r="C56" s="174"/>
      <c r="D56" s="174"/>
      <c r="E56" s="217"/>
      <c r="F56" s="228" t="s">
        <v>751</v>
      </c>
      <c r="G56" s="186"/>
      <c r="H56" s="186"/>
      <c r="I56" s="186"/>
      <c r="J56" s="232"/>
      <c r="K56" s="228" t="s">
        <v>1031</v>
      </c>
      <c r="L56" s="231"/>
      <c r="P56" s="154"/>
      <c r="Q56" s="231"/>
      <c r="R56" s="231"/>
      <c r="S56" s="233" t="str">
        <f t="shared" si="4"/>
        <v>……….</v>
      </c>
      <c r="T56" s="344" t="s">
        <v>964</v>
      </c>
      <c r="U56" s="231"/>
      <c r="Y56" s="242" t="str">
        <f t="shared" si="5"/>
        <v>….….    …….</v>
      </c>
      <c r="Z56" s="231"/>
      <c r="AA56" s="231"/>
      <c r="AB56" s="233" t="str">
        <f t="shared" si="6"/>
        <v>…...</v>
      </c>
      <c r="AC56" s="25"/>
      <c r="AD56" s="202"/>
      <c r="AE56" s="202"/>
      <c r="AF56" s="202"/>
      <c r="AG56" s="202"/>
      <c r="AH56" s="202"/>
      <c r="AI56" s="202"/>
      <c r="AJ56" s="202"/>
      <c r="AK56" s="202"/>
      <c r="AL56" s="202"/>
      <c r="AM56" s="202"/>
      <c r="AN56" s="202"/>
      <c r="AO56" s="194"/>
      <c r="AP56" s="249"/>
      <c r="AQ56" s="249"/>
      <c r="AR56" s="249"/>
      <c r="AS56" s="249"/>
      <c r="AT56" s="249"/>
      <c r="AU56" s="169"/>
      <c r="AV56" s="202"/>
      <c r="AW56" s="169"/>
      <c r="AX56" s="169"/>
      <c r="AY56" s="137"/>
      <c r="AZ56" s="249"/>
      <c r="BA56" s="249"/>
      <c r="BB56" s="249"/>
      <c r="BC56" s="249"/>
      <c r="BD56" s="249"/>
      <c r="BE56" s="249"/>
      <c r="BF56" s="249"/>
      <c r="BG56" s="249"/>
      <c r="BH56" s="246"/>
      <c r="BI56" s="246"/>
      <c r="BJ56" s="246"/>
      <c r="BK56" s="246"/>
    </row>
    <row r="57" spans="1:64" s="192" customFormat="1" ht="12" customHeight="1">
      <c r="A57" s="228" t="s">
        <v>751</v>
      </c>
      <c r="B57" s="174"/>
      <c r="C57" s="174"/>
      <c r="D57" s="174"/>
      <c r="E57" s="217"/>
      <c r="F57" s="228" t="s">
        <v>751</v>
      </c>
      <c r="G57" s="186"/>
      <c r="H57" s="186"/>
      <c r="I57" s="186"/>
      <c r="J57" s="232"/>
      <c r="K57" s="228" t="s">
        <v>1031</v>
      </c>
      <c r="L57" s="231"/>
      <c r="M57" s="39"/>
      <c r="N57" s="39"/>
      <c r="O57" s="39"/>
      <c r="P57" s="154"/>
      <c r="Q57" s="231"/>
      <c r="R57" s="231"/>
      <c r="S57" s="233" t="str">
        <f t="shared" si="4"/>
        <v>……….</v>
      </c>
      <c r="T57" s="344" t="s">
        <v>964</v>
      </c>
      <c r="U57" s="231"/>
      <c r="V57" s="39"/>
      <c r="W57" s="39"/>
      <c r="X57" s="39"/>
      <c r="Y57" s="242" t="str">
        <f t="shared" si="5"/>
        <v>….….    …….</v>
      </c>
      <c r="Z57" s="231"/>
      <c r="AA57" s="231"/>
      <c r="AB57" s="233" t="str">
        <f t="shared" si="6"/>
        <v>…...</v>
      </c>
      <c r="AC57" s="174"/>
      <c r="AD57" s="137"/>
      <c r="AE57" s="194"/>
      <c r="AF57" s="194"/>
      <c r="AG57" s="249"/>
      <c r="AH57" s="246"/>
      <c r="AI57" s="246"/>
      <c r="AJ57" s="169"/>
      <c r="AK57" s="247"/>
      <c r="AL57" s="169"/>
      <c r="AM57" s="169"/>
      <c r="AN57" s="247"/>
      <c r="AO57" s="194"/>
      <c r="AP57" s="249"/>
      <c r="AQ57" s="249"/>
      <c r="AR57" s="249"/>
      <c r="AS57" s="249"/>
      <c r="AT57" s="249"/>
      <c r="AU57" s="169"/>
      <c r="AV57" s="247"/>
      <c r="AW57" s="169"/>
      <c r="AX57" s="169"/>
      <c r="AY57" s="194"/>
      <c r="AZ57" s="248"/>
      <c r="BA57" s="248"/>
      <c r="BB57" s="248"/>
      <c r="BC57" s="252"/>
      <c r="BD57" s="194"/>
      <c r="BE57" s="252"/>
      <c r="BF57" s="169"/>
      <c r="BG57" s="169"/>
      <c r="BH57" s="169"/>
      <c r="BI57" s="247"/>
      <c r="BJ57" s="202"/>
      <c r="BK57" s="202"/>
      <c r="BL57" s="39"/>
    </row>
    <row r="58" spans="1:64" ht="12" customHeight="1">
      <c r="A58" s="228" t="s">
        <v>751</v>
      </c>
      <c r="B58" s="174"/>
      <c r="C58" s="174"/>
      <c r="D58" s="174"/>
      <c r="E58" s="217"/>
      <c r="F58" s="228" t="s">
        <v>751</v>
      </c>
      <c r="G58" s="186"/>
      <c r="H58" s="186"/>
      <c r="I58" s="186"/>
      <c r="J58" s="232"/>
      <c r="K58" s="228" t="s">
        <v>1031</v>
      </c>
      <c r="L58" s="231"/>
      <c r="P58" s="154"/>
      <c r="Q58" s="231"/>
      <c r="R58" s="231"/>
      <c r="S58" s="233" t="str">
        <f t="shared" si="4"/>
        <v>……….</v>
      </c>
      <c r="T58" s="344" t="s">
        <v>964</v>
      </c>
      <c r="U58" s="231"/>
      <c r="Y58" s="242" t="str">
        <f t="shared" si="5"/>
        <v>….….    …….</v>
      </c>
      <c r="Z58" s="231"/>
      <c r="AA58" s="231"/>
      <c r="AB58" s="233" t="str">
        <f t="shared" si="6"/>
        <v>…...</v>
      </c>
      <c r="AC58" s="24"/>
      <c r="AD58" s="194"/>
      <c r="AE58" s="194"/>
      <c r="AF58" s="194"/>
      <c r="AG58" s="249"/>
      <c r="AH58" s="246"/>
      <c r="AI58" s="246"/>
      <c r="AJ58" s="169"/>
      <c r="AK58" s="202"/>
      <c r="AL58" s="169"/>
      <c r="AM58" s="169"/>
      <c r="AN58" s="202"/>
      <c r="AO58" s="194"/>
      <c r="AP58" s="249"/>
      <c r="AQ58" s="249"/>
      <c r="AR58" s="249"/>
      <c r="AS58" s="249"/>
      <c r="AT58" s="249"/>
      <c r="AU58" s="169"/>
      <c r="AV58" s="202"/>
      <c r="AW58" s="169"/>
      <c r="AX58" s="169"/>
      <c r="AY58" s="194"/>
      <c r="AZ58" s="248"/>
      <c r="BA58" s="248"/>
      <c r="BB58" s="248"/>
      <c r="BC58" s="252"/>
      <c r="BD58" s="194"/>
      <c r="BE58" s="252"/>
      <c r="BF58" s="169"/>
      <c r="BG58" s="169"/>
      <c r="BH58" s="169"/>
      <c r="BI58" s="202"/>
      <c r="BJ58" s="247"/>
      <c r="BK58" s="247"/>
      <c r="BL58" s="192"/>
    </row>
    <row r="59" spans="1:64" s="192" customFormat="1" ht="12" customHeight="1" thickBot="1">
      <c r="A59" s="228" t="s">
        <v>751</v>
      </c>
      <c r="B59" s="174"/>
      <c r="C59" s="174"/>
      <c r="D59" s="174"/>
      <c r="E59" s="217"/>
      <c r="F59" s="228" t="s">
        <v>751</v>
      </c>
      <c r="G59" s="186"/>
      <c r="H59" s="186"/>
      <c r="I59" s="186"/>
      <c r="J59" s="232"/>
      <c r="K59" s="228" t="s">
        <v>1031</v>
      </c>
      <c r="L59" s="231"/>
      <c r="M59" s="39"/>
      <c r="N59" s="39"/>
      <c r="O59" s="39"/>
      <c r="P59" s="154"/>
      <c r="Q59" s="231"/>
      <c r="R59" s="231"/>
      <c r="S59" s="233" t="str">
        <f t="shared" si="4"/>
        <v>……….</v>
      </c>
      <c r="T59" s="237" t="s">
        <v>964</v>
      </c>
      <c r="U59" s="220"/>
      <c r="V59" s="238"/>
      <c r="W59" s="238"/>
      <c r="X59" s="238"/>
      <c r="Y59" s="243" t="str">
        <f t="shared" si="5"/>
        <v>….….    …….</v>
      </c>
      <c r="Z59" s="220"/>
      <c r="AA59" s="220"/>
      <c r="AB59" s="235" t="str">
        <f t="shared" si="6"/>
        <v>…...</v>
      </c>
      <c r="AC59" s="174"/>
      <c r="AD59" s="194"/>
      <c r="AE59" s="194"/>
      <c r="AF59" s="194"/>
      <c r="AG59" s="249"/>
      <c r="AH59" s="253"/>
      <c r="AI59" s="253"/>
      <c r="AJ59" s="169"/>
      <c r="AK59" s="247"/>
      <c r="AL59" s="169"/>
      <c r="AM59" s="169"/>
      <c r="AN59" s="247"/>
      <c r="AO59" s="194"/>
      <c r="AP59" s="249"/>
      <c r="AQ59" s="249"/>
      <c r="AR59" s="249"/>
      <c r="AS59" s="249"/>
      <c r="AT59" s="249"/>
      <c r="AU59" s="169"/>
      <c r="AV59" s="247"/>
      <c r="AW59" s="169"/>
      <c r="AX59" s="169"/>
      <c r="AY59" s="194"/>
      <c r="AZ59" s="248"/>
      <c r="BA59" s="248"/>
      <c r="BB59" s="194"/>
      <c r="BC59" s="252"/>
      <c r="BD59" s="194"/>
      <c r="BE59" s="252"/>
      <c r="BF59" s="169"/>
      <c r="BG59" s="169"/>
      <c r="BH59" s="169"/>
      <c r="BI59" s="247"/>
      <c r="BJ59" s="202"/>
      <c r="BK59" s="202"/>
      <c r="BL59" s="39"/>
    </row>
    <row r="60" spans="1:64" ht="12" customHeight="1" thickBot="1">
      <c r="A60" s="223" t="s">
        <v>751</v>
      </c>
      <c r="B60" s="218"/>
      <c r="C60" s="218"/>
      <c r="D60" s="218"/>
      <c r="E60" s="219"/>
      <c r="F60" s="383" t="s">
        <v>751</v>
      </c>
      <c r="G60" s="384"/>
      <c r="H60" s="384"/>
      <c r="I60" s="384"/>
      <c r="J60" s="385"/>
      <c r="K60" s="237" t="s">
        <v>1031</v>
      </c>
      <c r="L60" s="220"/>
      <c r="M60" s="238"/>
      <c r="N60" s="238"/>
      <c r="O60" s="238"/>
      <c r="P60" s="234"/>
      <c r="Q60" s="220"/>
      <c r="R60" s="220"/>
      <c r="S60" s="235" t="str">
        <f>S59</f>
        <v>……….</v>
      </c>
      <c r="T60" s="240" t="s">
        <v>965</v>
      </c>
      <c r="U60" s="220"/>
      <c r="V60" s="238"/>
      <c r="W60" s="238"/>
      <c r="X60" s="238"/>
      <c r="Y60" s="234"/>
      <c r="Z60" s="220"/>
      <c r="AA60" s="220"/>
      <c r="AB60" s="235" t="str">
        <f t="shared" si="6"/>
        <v>…...</v>
      </c>
      <c r="AC60" s="96"/>
      <c r="AD60" s="194"/>
      <c r="AE60" s="194"/>
      <c r="AF60" s="194"/>
      <c r="AG60" s="249"/>
      <c r="AH60" s="246"/>
      <c r="AI60" s="246"/>
      <c r="AJ60" s="169"/>
      <c r="AK60" s="202"/>
      <c r="AL60" s="169"/>
      <c r="AM60" s="169"/>
      <c r="AN60" s="202"/>
      <c r="AO60" s="194"/>
      <c r="AP60" s="249"/>
      <c r="AQ60" s="249"/>
      <c r="AR60" s="249"/>
      <c r="AS60" s="249"/>
      <c r="AT60" s="249"/>
      <c r="AU60" s="169"/>
      <c r="AV60" s="202"/>
      <c r="AW60" s="169"/>
      <c r="AX60" s="169"/>
      <c r="AY60" s="194"/>
      <c r="AZ60" s="248"/>
      <c r="BA60" s="248"/>
      <c r="BB60" s="248"/>
      <c r="BC60" s="252"/>
      <c r="BD60" s="194"/>
      <c r="BE60" s="252"/>
      <c r="BF60" s="169"/>
      <c r="BG60" s="169"/>
      <c r="BH60" s="169"/>
      <c r="BI60" s="202"/>
      <c r="BJ60" s="247"/>
      <c r="BK60" s="247"/>
      <c r="BL60" s="192"/>
    </row>
    <row r="61" spans="29:63" ht="12" customHeight="1">
      <c r="AC61" s="96"/>
      <c r="AD61" s="194"/>
      <c r="AE61" s="194"/>
      <c r="AF61" s="194"/>
      <c r="AG61" s="249"/>
      <c r="AH61" s="253"/>
      <c r="AI61" s="253"/>
      <c r="AJ61" s="169"/>
      <c r="AK61" s="202"/>
      <c r="AL61" s="169"/>
      <c r="AM61" s="169"/>
      <c r="AN61" s="202"/>
      <c r="AO61" s="194"/>
      <c r="AP61" s="249"/>
      <c r="AQ61" s="249"/>
      <c r="AR61" s="249"/>
      <c r="AS61" s="249"/>
      <c r="AT61" s="249"/>
      <c r="AU61" s="169"/>
      <c r="AV61" s="202"/>
      <c r="AW61" s="169"/>
      <c r="AX61" s="169"/>
      <c r="AY61" s="194"/>
      <c r="AZ61" s="248"/>
      <c r="BA61" s="248"/>
      <c r="BB61" s="248"/>
      <c r="BC61" s="252"/>
      <c r="BD61" s="194"/>
      <c r="BE61" s="252"/>
      <c r="BF61" s="169"/>
      <c r="BG61" s="169"/>
      <c r="BH61" s="169"/>
      <c r="BI61" s="202"/>
      <c r="BJ61" s="202"/>
      <c r="BK61" s="202"/>
    </row>
    <row r="62" spans="30:63" ht="9.75" customHeight="1">
      <c r="AD62" s="194"/>
      <c r="AE62" s="194"/>
      <c r="AF62" s="194"/>
      <c r="AG62" s="249"/>
      <c r="AH62" s="246"/>
      <c r="AI62" s="246"/>
      <c r="AJ62" s="169"/>
      <c r="AK62" s="202"/>
      <c r="AL62" s="169"/>
      <c r="AM62" s="169"/>
      <c r="AN62" s="202"/>
      <c r="AO62" s="194"/>
      <c r="AP62" s="249"/>
      <c r="AQ62" s="249"/>
      <c r="AR62" s="249"/>
      <c r="AS62" s="249"/>
      <c r="AT62" s="249"/>
      <c r="AU62" s="169"/>
      <c r="AV62" s="202"/>
      <c r="AW62" s="169"/>
      <c r="AX62" s="169"/>
      <c r="AY62" s="194"/>
      <c r="AZ62" s="254"/>
      <c r="BA62" s="254"/>
      <c r="BB62" s="194"/>
      <c r="BC62" s="252"/>
      <c r="BD62" s="169"/>
      <c r="BE62" s="252"/>
      <c r="BF62" s="169"/>
      <c r="BG62" s="194"/>
      <c r="BH62" s="169"/>
      <c r="BI62" s="202"/>
      <c r="BJ62" s="202"/>
      <c r="BK62" s="202"/>
    </row>
    <row r="63" spans="30:63" ht="9.75" customHeight="1">
      <c r="AD63" s="194"/>
      <c r="AE63" s="194"/>
      <c r="AF63" s="194"/>
      <c r="AG63" s="249"/>
      <c r="AH63" s="246"/>
      <c r="AI63" s="246"/>
      <c r="AJ63" s="169"/>
      <c r="AK63" s="202"/>
      <c r="AL63" s="169"/>
      <c r="AM63" s="169"/>
      <c r="AN63" s="202"/>
      <c r="AO63" s="202"/>
      <c r="AP63" s="202"/>
      <c r="AQ63" s="202"/>
      <c r="AR63" s="202"/>
      <c r="AS63" s="202"/>
      <c r="AT63" s="202"/>
      <c r="AU63" s="202"/>
      <c r="AV63" s="202"/>
      <c r="AW63" s="202"/>
      <c r="AX63" s="169"/>
      <c r="AY63" s="194"/>
      <c r="AZ63" s="254"/>
      <c r="BA63" s="254"/>
      <c r="BB63" s="254"/>
      <c r="BC63" s="252"/>
      <c r="BD63" s="169"/>
      <c r="BE63" s="252"/>
      <c r="BF63" s="169"/>
      <c r="BG63" s="194"/>
      <c r="BH63" s="169"/>
      <c r="BI63" s="202"/>
      <c r="BJ63" s="202"/>
      <c r="BK63" s="202"/>
    </row>
    <row r="64" spans="30:63" ht="9.75" customHeight="1">
      <c r="AD64" s="194"/>
      <c r="AE64" s="194"/>
      <c r="AF64" s="194"/>
      <c r="AG64" s="249"/>
      <c r="AH64" s="246"/>
      <c r="AI64" s="246"/>
      <c r="AJ64" s="169"/>
      <c r="AK64" s="202"/>
      <c r="AL64" s="169"/>
      <c r="AM64" s="169"/>
      <c r="AN64" s="202"/>
      <c r="AO64" s="137"/>
      <c r="AP64" s="249"/>
      <c r="AQ64" s="249"/>
      <c r="AR64" s="249"/>
      <c r="AS64" s="249"/>
      <c r="AT64" s="249"/>
      <c r="AU64" s="169"/>
      <c r="AV64" s="202"/>
      <c r="AW64" s="169"/>
      <c r="AX64" s="169"/>
      <c r="AY64" s="194"/>
      <c r="AZ64" s="248"/>
      <c r="BA64" s="248"/>
      <c r="BB64" s="194"/>
      <c r="BC64" s="252"/>
      <c r="BD64" s="255"/>
      <c r="BE64" s="252"/>
      <c r="BF64" s="169"/>
      <c r="BG64" s="194"/>
      <c r="BH64" s="256"/>
      <c r="BI64" s="257"/>
      <c r="BJ64" s="257"/>
      <c r="BK64" s="257"/>
    </row>
    <row r="65" spans="30:63" ht="9.75" customHeight="1">
      <c r="AD65" s="194"/>
      <c r="AE65" s="194"/>
      <c r="AF65" s="194"/>
      <c r="AG65" s="249"/>
      <c r="AH65" s="246"/>
      <c r="AI65" s="246"/>
      <c r="AJ65" s="169"/>
      <c r="AK65" s="202"/>
      <c r="AL65" s="169"/>
      <c r="AM65" s="169"/>
      <c r="AN65" s="202"/>
      <c r="AO65" s="194"/>
      <c r="AP65" s="249"/>
      <c r="AQ65" s="249"/>
      <c r="AR65" s="249"/>
      <c r="AS65" s="249"/>
      <c r="AT65" s="249"/>
      <c r="AU65" s="169"/>
      <c r="AV65" s="202"/>
      <c r="AW65" s="169"/>
      <c r="AX65" s="169"/>
      <c r="AY65" s="194"/>
      <c r="AZ65" s="248"/>
      <c r="BA65" s="248"/>
      <c r="BB65" s="194"/>
      <c r="BC65" s="252"/>
      <c r="BD65" s="194"/>
      <c r="BE65" s="252"/>
      <c r="BF65" s="169"/>
      <c r="BG65" s="169"/>
      <c r="BH65" s="169"/>
      <c r="BI65" s="202"/>
      <c r="BJ65" s="202"/>
      <c r="BK65" s="202"/>
    </row>
    <row r="66" spans="30:63" ht="9.75" customHeight="1">
      <c r="AD66" s="194"/>
      <c r="AE66" s="194"/>
      <c r="AF66" s="194"/>
      <c r="AG66" s="249"/>
      <c r="AH66" s="246"/>
      <c r="AI66" s="246"/>
      <c r="AJ66" s="169"/>
      <c r="AK66" s="202"/>
      <c r="AL66" s="169"/>
      <c r="AM66" s="169"/>
      <c r="AN66" s="202"/>
      <c r="AO66" s="194"/>
      <c r="AP66" s="249"/>
      <c r="AQ66" s="249"/>
      <c r="AR66" s="249"/>
      <c r="AS66" s="249"/>
      <c r="AT66" s="249"/>
      <c r="AU66" s="169"/>
      <c r="AV66" s="202"/>
      <c r="AW66" s="169"/>
      <c r="AX66" s="169"/>
      <c r="AY66" s="194"/>
      <c r="AZ66" s="248"/>
      <c r="BA66" s="248"/>
      <c r="BB66" s="248"/>
      <c r="BC66" s="252"/>
      <c r="BD66" s="194"/>
      <c r="BE66" s="252"/>
      <c r="BF66" s="169"/>
      <c r="BG66" s="169"/>
      <c r="BH66" s="169"/>
      <c r="BI66" s="202"/>
      <c r="BJ66" s="202"/>
      <c r="BK66" s="202"/>
    </row>
    <row r="67" spans="30:63" ht="12" customHeight="1">
      <c r="AD67" s="202"/>
      <c r="AE67" s="202"/>
      <c r="AF67" s="202"/>
      <c r="AG67" s="202"/>
      <c r="AH67" s="202"/>
      <c r="AI67" s="202"/>
      <c r="AJ67" s="202"/>
      <c r="AK67" s="202"/>
      <c r="AL67" s="202"/>
      <c r="AM67" s="202"/>
      <c r="AN67" s="202"/>
      <c r="AO67" s="194"/>
      <c r="AP67" s="249"/>
      <c r="AQ67" s="249"/>
      <c r="AR67" s="249"/>
      <c r="AS67" s="249"/>
      <c r="AT67" s="249"/>
      <c r="AU67" s="169"/>
      <c r="AV67" s="202"/>
      <c r="AW67" s="169"/>
      <c r="AX67" s="202"/>
      <c r="AY67" s="194"/>
      <c r="AZ67" s="248"/>
      <c r="BA67" s="248"/>
      <c r="BB67" s="194"/>
      <c r="BC67" s="252"/>
      <c r="BD67" s="194"/>
      <c r="BE67" s="252"/>
      <c r="BF67" s="169"/>
      <c r="BG67" s="169"/>
      <c r="BH67" s="169"/>
      <c r="BI67" s="202"/>
      <c r="BJ67" s="202"/>
      <c r="BK67" s="202"/>
    </row>
    <row r="68" spans="30:63" ht="12" customHeight="1">
      <c r="AD68" s="137"/>
      <c r="AE68" s="194"/>
      <c r="AF68" s="194"/>
      <c r="AG68" s="249"/>
      <c r="AH68" s="246"/>
      <c r="AI68" s="246"/>
      <c r="AJ68" s="169"/>
      <c r="AK68" s="202"/>
      <c r="AL68" s="169"/>
      <c r="AM68" s="169"/>
      <c r="AN68" s="202"/>
      <c r="AO68" s="194"/>
      <c r="AP68" s="249"/>
      <c r="AQ68" s="249"/>
      <c r="AR68" s="249"/>
      <c r="AS68" s="249"/>
      <c r="AT68" s="249"/>
      <c r="AU68" s="169"/>
      <c r="AV68" s="202"/>
      <c r="AW68" s="169"/>
      <c r="AX68" s="169"/>
      <c r="AY68" s="194"/>
      <c r="AZ68" s="254"/>
      <c r="BA68" s="254"/>
      <c r="BB68" s="194"/>
      <c r="BC68" s="252"/>
      <c r="BD68" s="194"/>
      <c r="BE68" s="252"/>
      <c r="BF68" s="169"/>
      <c r="BG68" s="169"/>
      <c r="BH68" s="169"/>
      <c r="BI68" s="202"/>
      <c r="BJ68" s="202"/>
      <c r="BK68" s="202"/>
    </row>
    <row r="69" spans="30:63" ht="12" customHeight="1">
      <c r="AD69" s="194"/>
      <c r="AE69" s="194"/>
      <c r="AF69" s="194"/>
      <c r="AG69" s="249"/>
      <c r="AH69" s="246"/>
      <c r="AI69" s="246"/>
      <c r="AJ69" s="169"/>
      <c r="AK69" s="202"/>
      <c r="AL69" s="169"/>
      <c r="AM69" s="169"/>
      <c r="AN69" s="202"/>
      <c r="AO69" s="194"/>
      <c r="AP69" s="249"/>
      <c r="AQ69" s="249"/>
      <c r="AR69" s="249"/>
      <c r="AS69" s="249"/>
      <c r="AT69" s="249"/>
      <c r="AU69" s="169"/>
      <c r="AV69" s="202"/>
      <c r="AW69" s="169"/>
      <c r="AX69" s="249"/>
      <c r="AY69" s="194"/>
      <c r="AZ69" s="254"/>
      <c r="BA69" s="254"/>
      <c r="BB69" s="194"/>
      <c r="BC69" s="169"/>
      <c r="BD69" s="194"/>
      <c r="BE69" s="252"/>
      <c r="BF69" s="169"/>
      <c r="BG69" s="169"/>
      <c r="BH69" s="169"/>
      <c r="BI69" s="202"/>
      <c r="BJ69" s="202"/>
      <c r="BK69" s="202"/>
    </row>
    <row r="70" spans="30:63" ht="12" customHeight="1">
      <c r="AD70" s="194"/>
      <c r="AE70" s="194"/>
      <c r="AF70" s="194"/>
      <c r="AG70" s="249"/>
      <c r="AH70" s="246"/>
      <c r="AI70" s="246"/>
      <c r="AJ70" s="169"/>
      <c r="AK70" s="202"/>
      <c r="AL70" s="169"/>
      <c r="AM70" s="169"/>
      <c r="AN70" s="202"/>
      <c r="AO70" s="194"/>
      <c r="AP70" s="249"/>
      <c r="AQ70" s="249"/>
      <c r="AR70" s="249"/>
      <c r="AS70" s="249"/>
      <c r="AT70" s="249"/>
      <c r="AU70" s="169"/>
      <c r="AV70" s="202"/>
      <c r="AW70" s="169"/>
      <c r="AX70" s="169"/>
      <c r="AY70" s="194"/>
      <c r="AZ70" s="194"/>
      <c r="BA70" s="194"/>
      <c r="BB70" s="194"/>
      <c r="BC70" s="169"/>
      <c r="BD70" s="194"/>
      <c r="BE70" s="252"/>
      <c r="BF70" s="169"/>
      <c r="BG70" s="169"/>
      <c r="BH70" s="169"/>
      <c r="BI70" s="202"/>
      <c r="BJ70" s="202"/>
      <c r="BK70" s="202"/>
    </row>
    <row r="71" spans="30:63" ht="12" customHeight="1">
      <c r="AD71" s="194"/>
      <c r="AE71" s="194"/>
      <c r="AF71" s="194"/>
      <c r="AG71" s="249"/>
      <c r="AH71" s="246"/>
      <c r="AI71" s="246"/>
      <c r="AJ71" s="169"/>
      <c r="AK71" s="202"/>
      <c r="AL71" s="169"/>
      <c r="AM71" s="169"/>
      <c r="AN71" s="202"/>
      <c r="AO71" s="194"/>
      <c r="AP71" s="249"/>
      <c r="AQ71" s="249"/>
      <c r="AR71" s="249"/>
      <c r="AS71" s="249"/>
      <c r="AT71" s="249"/>
      <c r="AU71" s="169"/>
      <c r="AV71" s="202"/>
      <c r="AW71" s="169"/>
      <c r="AX71" s="169"/>
      <c r="AY71" s="194"/>
      <c r="AZ71" s="254"/>
      <c r="BA71" s="254"/>
      <c r="BB71" s="194"/>
      <c r="BC71" s="169"/>
      <c r="BD71" s="194"/>
      <c r="BE71" s="252"/>
      <c r="BF71" s="169"/>
      <c r="BG71" s="169"/>
      <c r="BH71" s="169"/>
      <c r="BI71" s="202"/>
      <c r="BJ71" s="202"/>
      <c r="BK71" s="202"/>
    </row>
    <row r="72" spans="30:63" ht="12" customHeight="1">
      <c r="AD72" s="194"/>
      <c r="AE72" s="194"/>
      <c r="AF72" s="194"/>
      <c r="AG72" s="249"/>
      <c r="AH72" s="246"/>
      <c r="AI72" s="246"/>
      <c r="AJ72" s="169"/>
      <c r="AK72" s="202"/>
      <c r="AL72" s="169"/>
      <c r="AM72" s="169"/>
      <c r="AN72" s="202"/>
      <c r="AO72" s="194"/>
      <c r="AP72" s="249"/>
      <c r="AQ72" s="249"/>
      <c r="AR72" s="249"/>
      <c r="AS72" s="249"/>
      <c r="AT72" s="249"/>
      <c r="AU72" s="169"/>
      <c r="AV72" s="202"/>
      <c r="AW72" s="169"/>
      <c r="AX72" s="169"/>
      <c r="AY72" s="194"/>
      <c r="AZ72" s="254"/>
      <c r="BA72" s="254"/>
      <c r="BB72" s="194"/>
      <c r="BC72" s="252"/>
      <c r="BD72" s="194"/>
      <c r="BE72" s="252"/>
      <c r="BF72" s="169"/>
      <c r="BG72" s="169"/>
      <c r="BH72" s="169"/>
      <c r="BI72" s="202"/>
      <c r="BJ72" s="202"/>
      <c r="BK72" s="202"/>
    </row>
    <row r="73" spans="30:63" ht="12" customHeight="1">
      <c r="AD73" s="194"/>
      <c r="AE73" s="194"/>
      <c r="AF73" s="194"/>
      <c r="AG73" s="249"/>
      <c r="AH73" s="246"/>
      <c r="AI73" s="246"/>
      <c r="AJ73" s="169"/>
      <c r="AK73" s="202"/>
      <c r="AL73" s="169"/>
      <c r="AM73" s="169"/>
      <c r="AN73" s="202"/>
      <c r="AO73" s="194"/>
      <c r="AP73" s="249"/>
      <c r="AQ73" s="249"/>
      <c r="AR73" s="249"/>
      <c r="AS73" s="249"/>
      <c r="AT73" s="249"/>
      <c r="AU73" s="169"/>
      <c r="AV73" s="202"/>
      <c r="AW73" s="169"/>
      <c r="AX73" s="169"/>
      <c r="AY73" s="194"/>
      <c r="AZ73" s="248"/>
      <c r="BA73" s="248"/>
      <c r="BB73" s="248"/>
      <c r="BC73" s="252"/>
      <c r="BD73" s="194"/>
      <c r="BE73" s="252"/>
      <c r="BF73" s="169"/>
      <c r="BG73" s="169"/>
      <c r="BH73" s="169"/>
      <c r="BI73" s="202"/>
      <c r="BJ73" s="202"/>
      <c r="BK73" s="202"/>
    </row>
    <row r="74" spans="19:63" ht="12" customHeight="1">
      <c r="S74" s="249"/>
      <c r="T74" s="249"/>
      <c r="U74" s="249"/>
      <c r="V74" s="249"/>
      <c r="W74" s="249"/>
      <c r="X74" s="249"/>
      <c r="Y74" s="249"/>
      <c r="Z74" s="249"/>
      <c r="AA74" s="246"/>
      <c r="AD74" s="194"/>
      <c r="AE74" s="194"/>
      <c r="AF74" s="194"/>
      <c r="AG74" s="249"/>
      <c r="AH74" s="246"/>
      <c r="AI74" s="246"/>
      <c r="AJ74" s="169"/>
      <c r="AK74" s="202"/>
      <c r="AL74" s="169"/>
      <c r="AM74" s="169"/>
      <c r="AN74" s="202"/>
      <c r="AO74" s="202"/>
      <c r="AP74" s="202"/>
      <c r="AQ74" s="202"/>
      <c r="AR74" s="202"/>
      <c r="AS74" s="202"/>
      <c r="AT74" s="202"/>
      <c r="AU74" s="202"/>
      <c r="AV74" s="202"/>
      <c r="AW74" s="169"/>
      <c r="AX74" s="169"/>
      <c r="AY74" s="194"/>
      <c r="AZ74" s="248"/>
      <c r="BA74" s="248"/>
      <c r="BB74" s="194"/>
      <c r="BC74" s="252"/>
      <c r="BD74" s="194"/>
      <c r="BE74" s="252"/>
      <c r="BF74" s="169"/>
      <c r="BG74" s="169"/>
      <c r="BH74" s="169"/>
      <c r="BI74" s="202"/>
      <c r="BJ74" s="202"/>
      <c r="BK74" s="202"/>
    </row>
    <row r="75" spans="18:63" ht="12" customHeight="1">
      <c r="R75" s="194"/>
      <c r="S75" s="194"/>
      <c r="T75" s="194"/>
      <c r="U75" s="194"/>
      <c r="V75" s="194"/>
      <c r="W75" s="194"/>
      <c r="X75" s="249"/>
      <c r="Y75" s="169"/>
      <c r="Z75" s="169"/>
      <c r="AA75" s="202"/>
      <c r="AD75" s="194"/>
      <c r="AE75" s="194"/>
      <c r="AF75" s="194"/>
      <c r="AG75" s="249"/>
      <c r="AH75" s="246"/>
      <c r="AI75" s="246"/>
      <c r="AJ75" s="169"/>
      <c r="AK75" s="202"/>
      <c r="AL75" s="169"/>
      <c r="AM75" s="169"/>
      <c r="AN75" s="202"/>
      <c r="AO75" s="137"/>
      <c r="AP75" s="137"/>
      <c r="AQ75" s="137"/>
      <c r="AR75" s="137"/>
      <c r="AS75" s="137"/>
      <c r="AT75" s="137"/>
      <c r="AU75" s="162"/>
      <c r="AV75" s="216"/>
      <c r="AW75" s="137"/>
      <c r="AX75" s="137"/>
      <c r="AY75" s="194"/>
      <c r="AZ75" s="248"/>
      <c r="BA75" s="248"/>
      <c r="BB75" s="194"/>
      <c r="BC75" s="252"/>
      <c r="BD75" s="194"/>
      <c r="BE75" s="252"/>
      <c r="BF75" s="169"/>
      <c r="BG75" s="169"/>
      <c r="BH75" s="169"/>
      <c r="BI75" s="202"/>
      <c r="BJ75" s="202"/>
      <c r="BK75" s="202"/>
    </row>
    <row r="76" spans="27:63" ht="12" customHeight="1">
      <c r="AA76" s="202"/>
      <c r="AD76" s="194"/>
      <c r="AE76" s="194"/>
      <c r="AF76" s="194"/>
      <c r="AG76" s="249"/>
      <c r="AH76" s="246"/>
      <c r="AI76" s="246"/>
      <c r="AJ76" s="169"/>
      <c r="AK76" s="202"/>
      <c r="AL76" s="169"/>
      <c r="AM76" s="169"/>
      <c r="AN76" s="202"/>
      <c r="AO76" s="194"/>
      <c r="AP76" s="249"/>
      <c r="AQ76" s="249"/>
      <c r="AR76" s="249"/>
      <c r="AS76" s="249"/>
      <c r="AT76" s="249"/>
      <c r="AU76" s="169"/>
      <c r="AV76" s="202"/>
      <c r="AW76" s="169"/>
      <c r="AX76" s="169"/>
      <c r="AY76" s="194"/>
      <c r="AZ76" s="248"/>
      <c r="BA76" s="248"/>
      <c r="BB76" s="248"/>
      <c r="BC76" s="252"/>
      <c r="BD76" s="194"/>
      <c r="BE76" s="252"/>
      <c r="BF76" s="169"/>
      <c r="BG76" s="169"/>
      <c r="BH76" s="169"/>
      <c r="BI76" s="202"/>
      <c r="BJ76" s="202"/>
      <c r="BK76" s="202"/>
    </row>
    <row r="77" spans="30:63" ht="12" customHeight="1">
      <c r="AD77" s="194"/>
      <c r="AE77" s="194"/>
      <c r="AF77" s="194"/>
      <c r="AG77" s="249"/>
      <c r="AH77" s="246"/>
      <c r="AI77" s="246"/>
      <c r="AJ77" s="169"/>
      <c r="AK77" s="202"/>
      <c r="AL77" s="169"/>
      <c r="AM77" s="169"/>
      <c r="AN77" s="202"/>
      <c r="AO77" s="194"/>
      <c r="AP77" s="249"/>
      <c r="AQ77" s="249"/>
      <c r="AR77" s="249"/>
      <c r="AS77" s="249"/>
      <c r="AT77" s="249"/>
      <c r="AU77" s="169"/>
      <c r="AV77" s="202"/>
      <c r="AW77" s="169"/>
      <c r="AX77" s="169"/>
      <c r="AY77" s="194"/>
      <c r="AZ77" s="248"/>
      <c r="BA77" s="248"/>
      <c r="BB77" s="194"/>
      <c r="BC77" s="252"/>
      <c r="BD77" s="194"/>
      <c r="BE77" s="252"/>
      <c r="BF77" s="169"/>
      <c r="BG77" s="169"/>
      <c r="BH77" s="169"/>
      <c r="BI77" s="202"/>
      <c r="BJ77" s="202"/>
      <c r="BK77" s="202"/>
    </row>
    <row r="78" spans="18:63" ht="12" customHeight="1">
      <c r="R78" s="137"/>
      <c r="S78" s="249"/>
      <c r="T78" s="249"/>
      <c r="U78" s="249"/>
      <c r="V78" s="249"/>
      <c r="W78" s="249"/>
      <c r="X78" s="249"/>
      <c r="Y78" s="249"/>
      <c r="Z78" s="249"/>
      <c r="AA78" s="246"/>
      <c r="AD78" s="194"/>
      <c r="AE78" s="194"/>
      <c r="AF78" s="194"/>
      <c r="AG78" s="249"/>
      <c r="AH78" s="246"/>
      <c r="AI78" s="246"/>
      <c r="AJ78" s="169"/>
      <c r="AK78" s="202"/>
      <c r="AL78" s="169"/>
      <c r="AM78" s="169"/>
      <c r="AN78" s="202"/>
      <c r="AO78" s="194"/>
      <c r="AP78" s="249"/>
      <c r="AQ78" s="249"/>
      <c r="AR78" s="249"/>
      <c r="AS78" s="249"/>
      <c r="AT78" s="249"/>
      <c r="AU78" s="169"/>
      <c r="AV78" s="202"/>
      <c r="AW78" s="169"/>
      <c r="AX78" s="169"/>
      <c r="AY78" s="194"/>
      <c r="AZ78" s="254"/>
      <c r="BA78" s="254"/>
      <c r="BB78" s="254"/>
      <c r="BC78" s="252"/>
      <c r="BD78" s="194"/>
      <c r="BE78" s="252"/>
      <c r="BF78" s="169"/>
      <c r="BG78" s="169"/>
      <c r="BH78" s="169"/>
      <c r="BI78" s="202"/>
      <c r="BJ78" s="202"/>
      <c r="BK78" s="202"/>
    </row>
    <row r="79" spans="18:63" ht="12" customHeight="1">
      <c r="R79" s="194"/>
      <c r="S79" s="249"/>
      <c r="T79" s="249"/>
      <c r="U79" s="249"/>
      <c r="V79" s="249"/>
      <c r="W79" s="249"/>
      <c r="X79" s="249"/>
      <c r="Y79" s="249"/>
      <c r="Z79" s="249"/>
      <c r="AA79" s="246"/>
      <c r="AD79" s="202"/>
      <c r="AE79" s="202"/>
      <c r="AF79" s="202"/>
      <c r="AG79" s="202"/>
      <c r="AH79" s="202"/>
      <c r="AI79" s="202"/>
      <c r="AJ79" s="202"/>
      <c r="AK79" s="202"/>
      <c r="AL79" s="202"/>
      <c r="AM79" s="202"/>
      <c r="AN79" s="202"/>
      <c r="AO79" s="194"/>
      <c r="AP79" s="249"/>
      <c r="AQ79" s="249"/>
      <c r="AR79" s="249"/>
      <c r="AS79" s="249"/>
      <c r="AT79" s="249"/>
      <c r="AU79" s="169"/>
      <c r="AV79" s="202"/>
      <c r="AW79" s="169"/>
      <c r="AX79" s="169"/>
      <c r="AY79" s="202"/>
      <c r="AZ79" s="202"/>
      <c r="BA79" s="202"/>
      <c r="BB79" s="202"/>
      <c r="BC79" s="202"/>
      <c r="BD79" s="202"/>
      <c r="BE79" s="202"/>
      <c r="BF79" s="202"/>
      <c r="BG79" s="202"/>
      <c r="BH79" s="202"/>
      <c r="BI79" s="202"/>
      <c r="BJ79" s="202"/>
      <c r="BK79" s="202"/>
    </row>
    <row r="80" spans="30:63" ht="12" customHeight="1">
      <c r="AD80" s="137"/>
      <c r="AE80" s="194"/>
      <c r="AF80" s="194"/>
      <c r="AG80" s="194"/>
      <c r="AH80" s="202"/>
      <c r="AI80" s="202"/>
      <c r="AJ80" s="194"/>
      <c r="AK80" s="202"/>
      <c r="AL80" s="194"/>
      <c r="AM80" s="194"/>
      <c r="AN80" s="202"/>
      <c r="AO80" s="194"/>
      <c r="AP80" s="249"/>
      <c r="AQ80" s="249"/>
      <c r="AR80" s="249"/>
      <c r="AS80" s="249"/>
      <c r="AT80" s="249"/>
      <c r="AU80" s="169"/>
      <c r="AV80" s="202"/>
      <c r="AW80" s="169"/>
      <c r="AX80" s="169"/>
      <c r="AY80" s="137"/>
      <c r="AZ80" s="216"/>
      <c r="BA80" s="216"/>
      <c r="BB80" s="216"/>
      <c r="BC80" s="216"/>
      <c r="BD80" s="216"/>
      <c r="BE80" s="216"/>
      <c r="BF80" s="216"/>
      <c r="BG80" s="216"/>
      <c r="BH80" s="216"/>
      <c r="BI80" s="216"/>
      <c r="BJ80" s="216"/>
      <c r="BK80" s="216"/>
    </row>
    <row r="81" spans="18:63" ht="12" customHeight="1">
      <c r="R81" s="137"/>
      <c r="S81" s="249"/>
      <c r="T81" s="249"/>
      <c r="U81" s="249"/>
      <c r="V81" s="249"/>
      <c r="W81" s="249"/>
      <c r="X81" s="249"/>
      <c r="Y81" s="249"/>
      <c r="Z81" s="249"/>
      <c r="AA81" s="246"/>
      <c r="AD81" s="194"/>
      <c r="AE81" s="194"/>
      <c r="AF81" s="194"/>
      <c r="AG81" s="194"/>
      <c r="AH81" s="202"/>
      <c r="AI81" s="202"/>
      <c r="AJ81" s="169"/>
      <c r="AK81" s="202"/>
      <c r="AL81" s="169"/>
      <c r="AM81" s="169"/>
      <c r="AN81" s="202"/>
      <c r="AO81" s="194"/>
      <c r="AP81" s="249"/>
      <c r="AQ81" s="249"/>
      <c r="AR81" s="249"/>
      <c r="AS81" s="249"/>
      <c r="AT81" s="249"/>
      <c r="AU81" s="169"/>
      <c r="AV81" s="202"/>
      <c r="AW81" s="169"/>
      <c r="AX81" s="169"/>
      <c r="AY81" s="194"/>
      <c r="AZ81" s="194"/>
      <c r="BA81" s="194"/>
      <c r="BB81" s="194"/>
      <c r="BC81" s="194"/>
      <c r="BD81" s="194"/>
      <c r="BE81" s="249"/>
      <c r="BF81" s="169"/>
      <c r="BG81" s="202"/>
      <c r="BH81" s="169"/>
      <c r="BI81" s="202"/>
      <c r="BJ81" s="202"/>
      <c r="BK81" s="202"/>
    </row>
    <row r="82" spans="18:63" ht="12" customHeight="1">
      <c r="R82" s="194"/>
      <c r="S82" s="249"/>
      <c r="T82" s="249"/>
      <c r="U82" s="249"/>
      <c r="V82" s="249"/>
      <c r="W82" s="249"/>
      <c r="X82" s="249"/>
      <c r="Y82" s="249"/>
      <c r="Z82" s="249"/>
      <c r="AA82" s="246"/>
      <c r="AD82" s="194"/>
      <c r="AE82" s="194"/>
      <c r="AF82" s="194"/>
      <c r="AG82" s="194"/>
      <c r="AH82" s="202"/>
      <c r="AI82" s="202"/>
      <c r="AJ82" s="169"/>
      <c r="AK82" s="202"/>
      <c r="AL82" s="169"/>
      <c r="AM82" s="169"/>
      <c r="AN82" s="202"/>
      <c r="AO82" s="194"/>
      <c r="AP82" s="249"/>
      <c r="AQ82" s="249"/>
      <c r="AR82" s="249"/>
      <c r="AS82" s="249"/>
      <c r="AT82" s="249"/>
      <c r="AU82" s="169"/>
      <c r="AV82" s="202"/>
      <c r="AW82" s="169"/>
      <c r="AX82" s="169"/>
      <c r="AY82" s="194"/>
      <c r="AZ82" s="254"/>
      <c r="BA82" s="254"/>
      <c r="BB82" s="254"/>
      <c r="BC82" s="252"/>
      <c r="BD82" s="169"/>
      <c r="BE82" s="252"/>
      <c r="BF82" s="169"/>
      <c r="BG82" s="258"/>
      <c r="BH82" s="169"/>
      <c r="BI82" s="202"/>
      <c r="BJ82" s="202"/>
      <c r="BK82" s="202"/>
    </row>
    <row r="83" spans="30:63" ht="12" customHeight="1">
      <c r="AD83" s="194"/>
      <c r="AE83" s="194"/>
      <c r="AF83" s="194"/>
      <c r="AG83" s="194"/>
      <c r="AH83" s="202"/>
      <c r="AI83" s="202"/>
      <c r="AJ83" s="169"/>
      <c r="AK83" s="202"/>
      <c r="AL83" s="169"/>
      <c r="AM83" s="169"/>
      <c r="AN83" s="202"/>
      <c r="AO83" s="194"/>
      <c r="AP83" s="249"/>
      <c r="AQ83" s="249"/>
      <c r="AR83" s="249"/>
      <c r="AS83" s="249"/>
      <c r="AT83" s="249"/>
      <c r="AU83" s="169"/>
      <c r="AV83" s="202"/>
      <c r="AW83" s="169"/>
      <c r="AX83" s="169"/>
      <c r="AY83" s="194"/>
      <c r="AZ83" s="254"/>
      <c r="BA83" s="254"/>
      <c r="BB83" s="254"/>
      <c r="BC83" s="252"/>
      <c r="BD83" s="169"/>
      <c r="BE83" s="252"/>
      <c r="BF83" s="169"/>
      <c r="BG83" s="258"/>
      <c r="BH83" s="169"/>
      <c r="BI83" s="202"/>
      <c r="BJ83" s="202"/>
      <c r="BK83" s="202"/>
    </row>
    <row r="84" spans="30:63" ht="12" customHeight="1">
      <c r="AD84" s="194"/>
      <c r="AE84" s="194"/>
      <c r="AF84" s="194"/>
      <c r="AG84" s="194"/>
      <c r="AH84" s="202"/>
      <c r="AI84" s="202"/>
      <c r="AJ84" s="169"/>
      <c r="AK84" s="202"/>
      <c r="AL84" s="169"/>
      <c r="AM84" s="169"/>
      <c r="AN84" s="202"/>
      <c r="AO84" s="194"/>
      <c r="AP84" s="249"/>
      <c r="AQ84" s="249"/>
      <c r="AR84" s="249"/>
      <c r="AS84" s="249"/>
      <c r="AT84" s="249"/>
      <c r="AU84" s="169"/>
      <c r="AV84" s="202"/>
      <c r="AW84" s="169"/>
      <c r="AX84" s="169"/>
      <c r="AY84" s="194"/>
      <c r="AZ84" s="254"/>
      <c r="BA84" s="254"/>
      <c r="BB84" s="254"/>
      <c r="BC84" s="252"/>
      <c r="BD84" s="169"/>
      <c r="BE84" s="252"/>
      <c r="BF84" s="169"/>
      <c r="BG84" s="258"/>
      <c r="BH84" s="169"/>
      <c r="BI84" s="202"/>
      <c r="BJ84" s="202"/>
      <c r="BK84" s="202"/>
    </row>
    <row r="85" spans="30:63" ht="12" customHeight="1">
      <c r="AD85" s="194"/>
      <c r="AE85" s="194"/>
      <c r="AF85" s="194"/>
      <c r="AG85" s="194"/>
      <c r="AH85" s="202"/>
      <c r="AI85" s="202"/>
      <c r="AJ85" s="169"/>
      <c r="AK85" s="202"/>
      <c r="AL85" s="169"/>
      <c r="AM85" s="169"/>
      <c r="AN85" s="202"/>
      <c r="AO85" s="194"/>
      <c r="AP85" s="249"/>
      <c r="AQ85" s="249"/>
      <c r="AR85" s="249"/>
      <c r="AS85" s="249"/>
      <c r="AT85" s="249"/>
      <c r="AU85" s="169"/>
      <c r="AV85" s="202"/>
      <c r="AW85" s="169"/>
      <c r="AX85" s="169"/>
      <c r="AY85" s="194"/>
      <c r="AZ85" s="254"/>
      <c r="BA85" s="254"/>
      <c r="BB85" s="194"/>
      <c r="BC85" s="252"/>
      <c r="BD85" s="169"/>
      <c r="BE85" s="252"/>
      <c r="BF85" s="169"/>
      <c r="BG85" s="258"/>
      <c r="BH85" s="169"/>
      <c r="BI85" s="202"/>
      <c r="BJ85" s="202"/>
      <c r="BK85" s="202"/>
    </row>
    <row r="86" spans="30:63" ht="12" customHeight="1">
      <c r="AD86" s="194"/>
      <c r="AE86" s="194"/>
      <c r="AF86" s="194"/>
      <c r="AG86" s="194"/>
      <c r="AH86" s="202"/>
      <c r="AI86" s="202"/>
      <c r="AJ86" s="169"/>
      <c r="AK86" s="202"/>
      <c r="AL86" s="169"/>
      <c r="AM86" s="169"/>
      <c r="AN86" s="202"/>
      <c r="AO86" s="194"/>
      <c r="AP86" s="249"/>
      <c r="AQ86" s="249"/>
      <c r="AR86" s="249"/>
      <c r="AS86" s="249"/>
      <c r="AT86" s="249"/>
      <c r="AU86" s="169"/>
      <c r="AV86" s="202"/>
      <c r="AW86" s="169"/>
      <c r="AX86" s="169"/>
      <c r="AY86" s="194"/>
      <c r="AZ86" s="254"/>
      <c r="BA86" s="254"/>
      <c r="BB86" s="254"/>
      <c r="BC86" s="252"/>
      <c r="BD86" s="169"/>
      <c r="BE86" s="252"/>
      <c r="BF86" s="169"/>
      <c r="BG86" s="258"/>
      <c r="BH86" s="169"/>
      <c r="BI86" s="202"/>
      <c r="BJ86" s="202"/>
      <c r="BK86" s="202"/>
    </row>
    <row r="87" spans="30:63" ht="12" customHeight="1">
      <c r="AD87" s="194"/>
      <c r="AE87" s="194"/>
      <c r="AF87" s="194"/>
      <c r="AG87" s="194"/>
      <c r="AH87" s="202"/>
      <c r="AI87" s="202"/>
      <c r="AJ87" s="169"/>
      <c r="AK87" s="202"/>
      <c r="AL87" s="169"/>
      <c r="AM87" s="169"/>
      <c r="AN87" s="202"/>
      <c r="AO87" s="194"/>
      <c r="AP87" s="249"/>
      <c r="AQ87" s="249"/>
      <c r="AR87" s="249"/>
      <c r="AS87" s="249"/>
      <c r="AT87" s="249"/>
      <c r="AU87" s="169"/>
      <c r="AV87" s="202"/>
      <c r="AW87" s="169"/>
      <c r="AX87" s="169"/>
      <c r="AY87" s="194"/>
      <c r="AZ87" s="254"/>
      <c r="BA87" s="254"/>
      <c r="BB87" s="194"/>
      <c r="BC87" s="252"/>
      <c r="BD87" s="169"/>
      <c r="BE87" s="252"/>
      <c r="BF87" s="169"/>
      <c r="BG87" s="258"/>
      <c r="BH87" s="169"/>
      <c r="BI87" s="202"/>
      <c r="BJ87" s="202"/>
      <c r="BK87" s="202"/>
    </row>
    <row r="88" spans="30:63" ht="12" customHeight="1">
      <c r="AD88" s="194"/>
      <c r="AE88" s="194"/>
      <c r="AF88" s="194"/>
      <c r="AG88" s="194"/>
      <c r="AH88" s="194"/>
      <c r="AI88" s="194"/>
      <c r="AJ88" s="169"/>
      <c r="AK88" s="202"/>
      <c r="AL88" s="169"/>
      <c r="AM88" s="202"/>
      <c r="AN88" s="202"/>
      <c r="AO88" s="194"/>
      <c r="AP88" s="249"/>
      <c r="AQ88" s="249"/>
      <c r="AR88" s="249"/>
      <c r="AS88" s="249"/>
      <c r="AT88" s="249"/>
      <c r="AU88" s="169"/>
      <c r="AV88" s="202"/>
      <c r="AW88" s="169"/>
      <c r="AX88" s="169"/>
      <c r="AY88" s="194"/>
      <c r="AZ88" s="254"/>
      <c r="BA88" s="254"/>
      <c r="BB88" s="194"/>
      <c r="BC88" s="252"/>
      <c r="BD88" s="169"/>
      <c r="BE88" s="252"/>
      <c r="BF88" s="169"/>
      <c r="BG88" s="258"/>
      <c r="BH88" s="169"/>
      <c r="BI88" s="202"/>
      <c r="BJ88" s="202"/>
      <c r="BK88" s="202"/>
    </row>
    <row r="89" spans="30:63" ht="12" customHeight="1">
      <c r="AD89" s="194"/>
      <c r="AE89" s="194"/>
      <c r="AF89" s="194"/>
      <c r="AG89" s="194"/>
      <c r="AH89" s="194"/>
      <c r="AI89" s="194"/>
      <c r="AJ89" s="169"/>
      <c r="AK89" s="202"/>
      <c r="AL89" s="169"/>
      <c r="AM89" s="202"/>
      <c r="AN89" s="202"/>
      <c r="AO89" s="202"/>
      <c r="AP89" s="202"/>
      <c r="AQ89" s="202"/>
      <c r="AR89" s="202"/>
      <c r="AS89" s="202"/>
      <c r="AT89" s="202"/>
      <c r="AU89" s="202"/>
      <c r="AV89" s="202"/>
      <c r="AW89" s="202"/>
      <c r="AX89" s="202"/>
      <c r="AY89" s="194"/>
      <c r="AZ89" s="254"/>
      <c r="BA89" s="254"/>
      <c r="BB89" s="194"/>
      <c r="BC89" s="252"/>
      <c r="BD89" s="169"/>
      <c r="BE89" s="252"/>
      <c r="BF89" s="169"/>
      <c r="BG89" s="258"/>
      <c r="BH89" s="169"/>
      <c r="BI89" s="202"/>
      <c r="BJ89" s="202"/>
      <c r="BK89" s="202"/>
    </row>
    <row r="90" spans="30:63" ht="12" customHeight="1">
      <c r="AD90" s="194"/>
      <c r="AE90" s="194"/>
      <c r="AF90" s="194"/>
      <c r="AG90" s="194"/>
      <c r="AH90" s="194"/>
      <c r="AI90" s="194"/>
      <c r="AJ90" s="169"/>
      <c r="AK90" s="202"/>
      <c r="AL90" s="169"/>
      <c r="AM90" s="202"/>
      <c r="AN90" s="202"/>
      <c r="AO90" s="202"/>
      <c r="AP90" s="202"/>
      <c r="AQ90" s="202"/>
      <c r="AR90" s="202"/>
      <c r="AS90" s="202"/>
      <c r="AT90" s="202"/>
      <c r="AU90" s="202"/>
      <c r="AV90" s="202"/>
      <c r="AW90" s="202"/>
      <c r="AX90" s="202"/>
      <c r="AY90" s="194"/>
      <c r="AZ90" s="254"/>
      <c r="BA90" s="254"/>
      <c r="BB90" s="194"/>
      <c r="BC90" s="252"/>
      <c r="BD90" s="255"/>
      <c r="BE90" s="252"/>
      <c r="BF90" s="169"/>
      <c r="BG90" s="202"/>
      <c r="BH90" s="169"/>
      <c r="BI90" s="202"/>
      <c r="BJ90" s="202"/>
      <c r="BK90" s="202"/>
    </row>
    <row r="91" spans="30:63" ht="12" customHeight="1">
      <c r="AD91" s="194"/>
      <c r="AE91" s="194"/>
      <c r="AF91" s="194"/>
      <c r="AG91" s="194"/>
      <c r="AH91" s="194"/>
      <c r="AI91" s="194"/>
      <c r="AJ91" s="169"/>
      <c r="AK91" s="202"/>
      <c r="AL91" s="169"/>
      <c r="AM91" s="202"/>
      <c r="AN91" s="202"/>
      <c r="AO91" s="202"/>
      <c r="AP91" s="202"/>
      <c r="AQ91" s="202"/>
      <c r="AR91" s="202"/>
      <c r="AS91" s="202"/>
      <c r="AT91" s="202"/>
      <c r="AU91" s="202"/>
      <c r="AV91" s="202"/>
      <c r="AW91" s="202"/>
      <c r="AX91" s="202"/>
      <c r="AY91" s="202"/>
      <c r="AZ91" s="202"/>
      <c r="BA91" s="202"/>
      <c r="BB91" s="202"/>
      <c r="BC91" s="202"/>
      <c r="BD91" s="202"/>
      <c r="BE91" s="202"/>
      <c r="BF91" s="202"/>
      <c r="BG91" s="202"/>
      <c r="BH91" s="202"/>
      <c r="BI91" s="202"/>
      <c r="BJ91" s="202"/>
      <c r="BK91" s="202"/>
    </row>
    <row r="92" spans="30:63" ht="12" customHeight="1">
      <c r="AD92" s="194"/>
      <c r="AE92" s="194"/>
      <c r="AF92" s="194"/>
      <c r="AG92" s="194"/>
      <c r="AH92" s="194"/>
      <c r="AI92" s="194"/>
      <c r="AJ92" s="169"/>
      <c r="AK92" s="202"/>
      <c r="AL92" s="169"/>
      <c r="AM92" s="202"/>
      <c r="AN92" s="202"/>
      <c r="AO92" s="202"/>
      <c r="AP92" s="202"/>
      <c r="AQ92" s="202"/>
      <c r="AR92" s="202"/>
      <c r="AS92" s="202"/>
      <c r="AT92" s="202"/>
      <c r="AU92" s="202"/>
      <c r="AV92" s="202"/>
      <c r="AW92" s="202"/>
      <c r="AX92" s="202"/>
      <c r="AY92" s="202"/>
      <c r="AZ92" s="202"/>
      <c r="BA92" s="202"/>
      <c r="BB92" s="202"/>
      <c r="BC92" s="202"/>
      <c r="BD92" s="202"/>
      <c r="BE92" s="202"/>
      <c r="BF92" s="202"/>
      <c r="BG92" s="202"/>
      <c r="BH92" s="202"/>
      <c r="BI92" s="202"/>
      <c r="BJ92" s="202"/>
      <c r="BK92" s="202"/>
    </row>
    <row r="93" spans="30:63" ht="12" customHeight="1">
      <c r="AD93" s="194"/>
      <c r="AE93" s="194"/>
      <c r="AF93" s="194"/>
      <c r="AG93" s="194"/>
      <c r="AH93" s="194"/>
      <c r="AI93" s="194"/>
      <c r="AJ93" s="169"/>
      <c r="AK93" s="202"/>
      <c r="AL93" s="169"/>
      <c r="AM93" s="202"/>
      <c r="AN93" s="202"/>
      <c r="AO93" s="202"/>
      <c r="AP93" s="202"/>
      <c r="AQ93" s="202"/>
      <c r="AR93" s="202"/>
      <c r="AS93" s="202"/>
      <c r="AT93" s="202"/>
      <c r="AU93" s="202"/>
      <c r="AV93" s="202"/>
      <c r="AW93" s="202"/>
      <c r="AX93" s="202"/>
      <c r="AY93" s="202"/>
      <c r="AZ93" s="202"/>
      <c r="BA93" s="202"/>
      <c r="BB93" s="202"/>
      <c r="BC93" s="202"/>
      <c r="BD93" s="202"/>
      <c r="BE93" s="202"/>
      <c r="BF93" s="202"/>
      <c r="BG93" s="202"/>
      <c r="BH93" s="202"/>
      <c r="BI93" s="202"/>
      <c r="BJ93" s="202"/>
      <c r="BK93" s="202"/>
    </row>
    <row r="94" spans="30:63" ht="12" customHeight="1">
      <c r="AD94" s="194"/>
      <c r="AE94" s="194"/>
      <c r="AF94" s="194"/>
      <c r="AG94" s="194"/>
      <c r="AH94" s="194"/>
      <c r="AI94" s="194"/>
      <c r="AJ94" s="169"/>
      <c r="AK94" s="202"/>
      <c r="AL94" s="169"/>
      <c r="AM94" s="202"/>
      <c r="AN94" s="202"/>
      <c r="AO94" s="202"/>
      <c r="AP94" s="202"/>
      <c r="AQ94" s="202"/>
      <c r="AR94" s="202"/>
      <c r="AS94" s="202"/>
      <c r="AT94" s="202"/>
      <c r="AU94" s="202"/>
      <c r="AV94" s="202"/>
      <c r="AW94" s="202"/>
      <c r="AX94" s="202"/>
      <c r="AY94" s="202"/>
      <c r="AZ94" s="202"/>
      <c r="BA94" s="202"/>
      <c r="BB94" s="202"/>
      <c r="BC94" s="202"/>
      <c r="BD94" s="202"/>
      <c r="BE94" s="202"/>
      <c r="BF94" s="202"/>
      <c r="BG94" s="202"/>
      <c r="BH94" s="202"/>
      <c r="BI94" s="202"/>
      <c r="BJ94" s="202"/>
      <c r="BK94" s="202"/>
    </row>
    <row r="95" spans="30:63" ht="12" customHeight="1">
      <c r="AD95" s="194"/>
      <c r="AE95" s="194"/>
      <c r="AF95" s="194"/>
      <c r="AG95" s="194"/>
      <c r="AH95" s="194"/>
      <c r="AI95" s="194"/>
      <c r="AJ95" s="169"/>
      <c r="AK95" s="202"/>
      <c r="AL95" s="169"/>
      <c r="AM95" s="202"/>
      <c r="AN95" s="202"/>
      <c r="AO95" s="202"/>
      <c r="AP95" s="202"/>
      <c r="AQ95" s="202"/>
      <c r="AR95" s="202"/>
      <c r="AS95" s="202"/>
      <c r="AT95" s="202"/>
      <c r="AU95" s="202"/>
      <c r="AV95" s="202"/>
      <c r="AW95" s="202"/>
      <c r="AX95" s="202"/>
      <c r="AY95" s="202"/>
      <c r="AZ95" s="202"/>
      <c r="BA95" s="202"/>
      <c r="BB95" s="202"/>
      <c r="BC95" s="202"/>
      <c r="BD95" s="202"/>
      <c r="BE95" s="202"/>
      <c r="BF95" s="202"/>
      <c r="BG95" s="202"/>
      <c r="BH95" s="202"/>
      <c r="BI95" s="202"/>
      <c r="BJ95" s="202"/>
      <c r="BK95" s="202"/>
    </row>
    <row r="96" spans="30:63" ht="12" customHeight="1">
      <c r="AD96" s="194"/>
      <c r="AE96" s="194"/>
      <c r="AF96" s="194"/>
      <c r="AG96" s="194"/>
      <c r="AH96" s="194"/>
      <c r="AI96" s="194"/>
      <c r="AJ96" s="169"/>
      <c r="AK96" s="202"/>
      <c r="AL96" s="169"/>
      <c r="AM96" s="202"/>
      <c r="AN96" s="202"/>
      <c r="AO96" s="202"/>
      <c r="AP96" s="202"/>
      <c r="AQ96" s="202"/>
      <c r="AR96" s="202"/>
      <c r="AS96" s="202"/>
      <c r="AT96" s="202"/>
      <c r="AU96" s="202"/>
      <c r="AV96" s="202"/>
      <c r="AW96" s="202"/>
      <c r="AX96" s="202"/>
      <c r="AY96" s="202"/>
      <c r="AZ96" s="202"/>
      <c r="BA96" s="202"/>
      <c r="BB96" s="202"/>
      <c r="BC96" s="202"/>
      <c r="BD96" s="202"/>
      <c r="BE96" s="202"/>
      <c r="BF96" s="202"/>
      <c r="BG96" s="202"/>
      <c r="BH96" s="202"/>
      <c r="BI96" s="202"/>
      <c r="BJ96" s="202"/>
      <c r="BK96" s="202"/>
    </row>
    <row r="97" spans="30:63" ht="12" customHeight="1">
      <c r="AD97" s="194"/>
      <c r="AE97" s="194"/>
      <c r="AF97" s="194"/>
      <c r="AG97" s="194"/>
      <c r="AH97" s="194"/>
      <c r="AI97" s="194"/>
      <c r="AJ97" s="169"/>
      <c r="AK97" s="202"/>
      <c r="AL97" s="169"/>
      <c r="AM97" s="202"/>
      <c r="AN97" s="202"/>
      <c r="AO97" s="202"/>
      <c r="AP97" s="202"/>
      <c r="AQ97" s="202"/>
      <c r="AR97" s="202"/>
      <c r="AS97" s="202"/>
      <c r="AT97" s="202"/>
      <c r="AU97" s="202"/>
      <c r="AV97" s="202"/>
      <c r="AW97" s="202"/>
      <c r="AX97" s="202"/>
      <c r="AY97" s="202"/>
      <c r="AZ97" s="202"/>
      <c r="BA97" s="202"/>
      <c r="BB97" s="202"/>
      <c r="BC97" s="202"/>
      <c r="BD97" s="202"/>
      <c r="BE97" s="202"/>
      <c r="BF97" s="202"/>
      <c r="BG97" s="202"/>
      <c r="BH97" s="202"/>
      <c r="BI97" s="202"/>
      <c r="BJ97" s="202"/>
      <c r="BK97" s="202"/>
    </row>
    <row r="98" spans="30:63" ht="12" customHeight="1">
      <c r="AD98" s="242"/>
      <c r="AE98" s="194"/>
      <c r="AF98" s="194"/>
      <c r="AG98" s="194"/>
      <c r="AH98" s="194"/>
      <c r="AI98" s="194"/>
      <c r="AJ98" s="169"/>
      <c r="AK98" s="202"/>
      <c r="AL98" s="169"/>
      <c r="AM98" s="202"/>
      <c r="AN98" s="202"/>
      <c r="AO98" s="202"/>
      <c r="AP98" s="202"/>
      <c r="AQ98" s="202"/>
      <c r="AR98" s="202"/>
      <c r="AS98" s="202"/>
      <c r="AT98" s="202"/>
      <c r="AU98" s="202"/>
      <c r="AV98" s="202"/>
      <c r="AW98" s="202"/>
      <c r="AX98" s="202"/>
      <c r="AY98" s="202"/>
      <c r="AZ98" s="202"/>
      <c r="BA98" s="202"/>
      <c r="BB98" s="202"/>
      <c r="BC98" s="202"/>
      <c r="BD98" s="202"/>
      <c r="BE98" s="202"/>
      <c r="BF98" s="202"/>
      <c r="BG98" s="202"/>
      <c r="BH98" s="202"/>
      <c r="BI98" s="202"/>
      <c r="BJ98" s="202"/>
      <c r="BK98" s="202"/>
    </row>
    <row r="99" spans="30:63" ht="12" customHeight="1">
      <c r="AD99" s="194"/>
      <c r="AE99" s="194"/>
      <c r="AF99" s="194"/>
      <c r="AG99" s="194"/>
      <c r="AH99" s="194"/>
      <c r="AI99" s="194"/>
      <c r="AJ99" s="169"/>
      <c r="AK99" s="202"/>
      <c r="AL99" s="169"/>
      <c r="AM99" s="202"/>
      <c r="AN99" s="202"/>
      <c r="AO99" s="202"/>
      <c r="AP99" s="202"/>
      <c r="AQ99" s="202"/>
      <c r="AR99" s="202"/>
      <c r="AS99" s="202"/>
      <c r="AT99" s="202"/>
      <c r="AU99" s="202"/>
      <c r="AV99" s="202"/>
      <c r="AW99" s="202"/>
      <c r="AX99" s="202"/>
      <c r="AY99" s="202"/>
      <c r="AZ99" s="202"/>
      <c r="BA99" s="202"/>
      <c r="BB99" s="202"/>
      <c r="BC99" s="202"/>
      <c r="BD99" s="202"/>
      <c r="BE99" s="202"/>
      <c r="BF99" s="202"/>
      <c r="BG99" s="202"/>
      <c r="BH99" s="202"/>
      <c r="BI99" s="202"/>
      <c r="BJ99" s="202"/>
      <c r="BK99" s="202"/>
    </row>
    <row r="100" spans="30:63" ht="12" customHeight="1">
      <c r="AD100" s="202"/>
      <c r="AE100" s="202"/>
      <c r="AF100" s="202"/>
      <c r="AG100" s="202"/>
      <c r="AH100" s="202"/>
      <c r="AI100" s="202"/>
      <c r="AJ100" s="202"/>
      <c r="AK100" s="202"/>
      <c r="AL100" s="202"/>
      <c r="AM100" s="202"/>
      <c r="AN100" s="202"/>
      <c r="AO100" s="202"/>
      <c r="AP100" s="202"/>
      <c r="AQ100" s="202"/>
      <c r="AR100" s="202"/>
      <c r="AS100" s="202"/>
      <c r="AT100" s="202"/>
      <c r="AU100" s="202"/>
      <c r="AV100" s="202"/>
      <c r="AW100" s="202"/>
      <c r="AX100" s="202"/>
      <c r="AY100" s="202"/>
      <c r="AZ100" s="202"/>
      <c r="BA100" s="202"/>
      <c r="BB100" s="202"/>
      <c r="BC100" s="202"/>
      <c r="BD100" s="202"/>
      <c r="BE100" s="202"/>
      <c r="BF100" s="202"/>
      <c r="BG100" s="202"/>
      <c r="BH100" s="202"/>
      <c r="BI100" s="202"/>
      <c r="BJ100" s="202"/>
      <c r="BK100" s="202"/>
    </row>
    <row r="101" spans="30:63" ht="12" customHeight="1">
      <c r="AD101" s="202"/>
      <c r="AE101" s="202"/>
      <c r="AF101" s="202"/>
      <c r="AG101" s="202"/>
      <c r="AH101" s="202"/>
      <c r="AI101" s="202"/>
      <c r="AJ101" s="202"/>
      <c r="AK101" s="202"/>
      <c r="AL101" s="202"/>
      <c r="AM101" s="202"/>
      <c r="AN101" s="202"/>
      <c r="AO101" s="202"/>
      <c r="AP101" s="202"/>
      <c r="AQ101" s="202"/>
      <c r="AR101" s="202"/>
      <c r="AS101" s="202"/>
      <c r="AT101" s="202"/>
      <c r="AU101" s="202"/>
      <c r="AV101" s="202"/>
      <c r="AW101" s="202"/>
      <c r="AX101" s="202"/>
      <c r="AY101" s="202"/>
      <c r="AZ101" s="202"/>
      <c r="BA101" s="202"/>
      <c r="BB101" s="202"/>
      <c r="BC101" s="202"/>
      <c r="BD101" s="202"/>
      <c r="BE101" s="202"/>
      <c r="BF101" s="202"/>
      <c r="BG101" s="202"/>
      <c r="BH101" s="202"/>
      <c r="BI101" s="202"/>
      <c r="BJ101" s="202"/>
      <c r="BK101" s="202"/>
    </row>
    <row r="102" spans="30:63" ht="12" customHeight="1">
      <c r="AD102" s="202"/>
      <c r="AE102" s="202"/>
      <c r="AF102" s="202"/>
      <c r="AG102" s="202"/>
      <c r="AH102" s="202"/>
      <c r="AI102" s="202"/>
      <c r="AJ102" s="202"/>
      <c r="AK102" s="202"/>
      <c r="AL102" s="202"/>
      <c r="AM102" s="202"/>
      <c r="AN102" s="202"/>
      <c r="AO102" s="202"/>
      <c r="AP102" s="202"/>
      <c r="AQ102" s="202"/>
      <c r="AR102" s="202"/>
      <c r="AS102" s="202"/>
      <c r="AT102" s="202"/>
      <c r="AU102" s="202"/>
      <c r="AV102" s="202"/>
      <c r="AW102" s="202"/>
      <c r="AX102" s="202"/>
      <c r="AY102" s="202"/>
      <c r="AZ102" s="202"/>
      <c r="BA102" s="202"/>
      <c r="BB102" s="202"/>
      <c r="BC102" s="202"/>
      <c r="BD102" s="202"/>
      <c r="BE102" s="202"/>
      <c r="BF102" s="202"/>
      <c r="BG102" s="202"/>
      <c r="BH102" s="202"/>
      <c r="BI102" s="202"/>
      <c r="BJ102" s="202"/>
      <c r="BK102" s="202"/>
    </row>
    <row r="103" spans="30:63" ht="12" customHeight="1">
      <c r="AD103" s="202"/>
      <c r="AE103" s="202"/>
      <c r="AF103" s="202"/>
      <c r="AG103" s="202"/>
      <c r="AH103" s="202"/>
      <c r="AI103" s="202"/>
      <c r="AJ103" s="202"/>
      <c r="AK103" s="202"/>
      <c r="AL103" s="202"/>
      <c r="AM103" s="202"/>
      <c r="AN103" s="202"/>
      <c r="AO103" s="202"/>
      <c r="AP103" s="202"/>
      <c r="AQ103" s="202"/>
      <c r="AR103" s="202"/>
      <c r="AS103" s="202"/>
      <c r="AT103" s="202"/>
      <c r="AU103" s="202"/>
      <c r="AV103" s="202"/>
      <c r="AW103" s="202"/>
      <c r="AX103" s="202"/>
      <c r="AY103" s="202"/>
      <c r="AZ103" s="202"/>
      <c r="BA103" s="202"/>
      <c r="BB103" s="202"/>
      <c r="BC103" s="202"/>
      <c r="BD103" s="202"/>
      <c r="BE103" s="202"/>
      <c r="BF103" s="202"/>
      <c r="BG103" s="202"/>
      <c r="BH103" s="202"/>
      <c r="BI103" s="202"/>
      <c r="BJ103" s="202"/>
      <c r="BK103" s="202"/>
    </row>
    <row r="104" spans="30:63" ht="12" customHeight="1">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row>
    <row r="105" spans="30:63" ht="12" customHeight="1">
      <c r="AD105" s="202"/>
      <c r="AE105" s="202"/>
      <c r="AF105" s="202"/>
      <c r="AG105" s="202"/>
      <c r="AH105" s="202"/>
      <c r="AI105" s="202"/>
      <c r="AJ105" s="202"/>
      <c r="AK105" s="202"/>
      <c r="AL105" s="202"/>
      <c r="AM105" s="202"/>
      <c r="AN105" s="202"/>
      <c r="AO105" s="202"/>
      <c r="AP105" s="202"/>
      <c r="AQ105" s="202"/>
      <c r="AR105" s="202"/>
      <c r="AS105" s="202"/>
      <c r="AT105" s="202"/>
      <c r="AU105" s="202"/>
      <c r="AV105" s="202"/>
      <c r="AW105" s="202"/>
      <c r="AX105" s="202"/>
      <c r="AY105" s="202"/>
      <c r="AZ105" s="202"/>
      <c r="BA105" s="202"/>
      <c r="BB105" s="202"/>
      <c r="BC105" s="202"/>
      <c r="BD105" s="202"/>
      <c r="BE105" s="202"/>
      <c r="BF105" s="202"/>
      <c r="BG105" s="202"/>
      <c r="BH105" s="202"/>
      <c r="BI105" s="202"/>
      <c r="BJ105" s="202"/>
      <c r="BK105" s="202"/>
    </row>
  </sheetData>
  <mergeCells count="4">
    <mergeCell ref="Q4:AB5"/>
    <mergeCell ref="F60:J60"/>
    <mergeCell ref="B6:M7"/>
    <mergeCell ref="A9:P9"/>
  </mergeCells>
  <printOptions horizontalCentered="1"/>
  <pageMargins left="0.63" right="0.63" top="0.63" bottom="1" header="0" footer="0.5"/>
  <pageSetup fitToHeight="1" fitToWidth="1" orientation="portrait" paperSize="9" scale="87"/>
  <headerFooter alignWithMargins="0">
    <oddFooter>&amp;L&amp;C&amp;7Rêve de Dragon ©1993, 2004 Denis Gerfaud. All international rights reserved. Rêve: the Dream Ouroboros ©2005 François Lévy. Reproduce for personal use only.&amp;R</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L105"/>
  <sheetViews>
    <sheetView showGridLines="0" workbookViewId="0" topLeftCell="A1">
      <selection activeCell="AN1" sqref="A1:AN71"/>
    </sheetView>
  </sheetViews>
  <sheetFormatPr defaultColWidth="11.00390625" defaultRowHeight="12.75"/>
  <cols>
    <col min="1" max="16384" width="3.00390625" style="39" customWidth="1"/>
  </cols>
  <sheetData>
    <row r="1" ht="10.5" customHeight="1"/>
    <row r="2" spans="29:57" ht="10.5" customHeight="1">
      <c r="AC2" s="382" t="s">
        <v>246</v>
      </c>
      <c r="AD2" s="376"/>
      <c r="AE2" s="376"/>
      <c r="AF2" s="376"/>
      <c r="AG2" s="376"/>
      <c r="AH2" s="376"/>
      <c r="AI2" s="376"/>
      <c r="AJ2" s="376"/>
      <c r="AK2" s="376"/>
      <c r="AL2" s="376"/>
      <c r="AM2" s="376"/>
      <c r="AN2" s="376"/>
      <c r="AO2" s="208"/>
      <c r="AP2" s="208"/>
      <c r="AQ2" s="208"/>
      <c r="AR2" s="208"/>
      <c r="AS2" s="208"/>
      <c r="AT2" s="208"/>
      <c r="AU2" s="208"/>
      <c r="AV2" s="208"/>
      <c r="AW2" s="208"/>
      <c r="AX2" s="208"/>
      <c r="AY2" s="208"/>
      <c r="AZ2" s="208"/>
      <c r="BA2" s="208"/>
      <c r="BB2" s="208"/>
      <c r="BC2" s="208"/>
      <c r="BD2" s="208"/>
      <c r="BE2" s="208"/>
    </row>
    <row r="3" spans="29:57" ht="10.5" customHeight="1">
      <c r="AC3" s="376"/>
      <c r="AD3" s="376"/>
      <c r="AE3" s="376"/>
      <c r="AF3" s="376"/>
      <c r="AG3" s="376"/>
      <c r="AH3" s="376"/>
      <c r="AI3" s="376"/>
      <c r="AJ3" s="376"/>
      <c r="AK3" s="376"/>
      <c r="AL3" s="376"/>
      <c r="AM3" s="376"/>
      <c r="AN3" s="376"/>
      <c r="AO3" s="208"/>
      <c r="AP3" s="208"/>
      <c r="AQ3" s="208"/>
      <c r="AR3" s="208"/>
      <c r="AS3" s="208"/>
      <c r="AT3" s="208"/>
      <c r="AU3" s="208"/>
      <c r="AV3" s="208"/>
      <c r="AW3" s="208"/>
      <c r="AX3" s="208"/>
      <c r="AY3" s="208"/>
      <c r="AZ3" s="208"/>
      <c r="BA3" s="208"/>
      <c r="BB3" s="208"/>
      <c r="BC3" s="208"/>
      <c r="BD3" s="208"/>
      <c r="BE3" s="208"/>
    </row>
    <row r="4" spans="29:57" ht="10.5" customHeight="1">
      <c r="AC4" s="208"/>
      <c r="AD4" s="74"/>
      <c r="AE4" s="73"/>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row>
    <row r="5" spans="29:57" ht="10.5" customHeight="1">
      <c r="AC5" s="208"/>
      <c r="AD5" s="93"/>
      <c r="AE5" s="71"/>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row>
    <row r="6" spans="1:57" ht="10.5" customHeight="1">
      <c r="A6" s="208"/>
      <c r="B6" s="208"/>
      <c r="C6" s="208"/>
      <c r="D6" s="208"/>
      <c r="E6" s="208"/>
      <c r="F6" s="208"/>
      <c r="G6" s="208" t="s">
        <v>106</v>
      </c>
      <c r="I6" s="192" t="s">
        <v>85</v>
      </c>
      <c r="J6" s="208"/>
      <c r="Q6" s="208" t="s">
        <v>106</v>
      </c>
      <c r="S6" s="192" t="s">
        <v>85</v>
      </c>
      <c r="AA6" s="208" t="s">
        <v>106</v>
      </c>
      <c r="AC6" s="192" t="s">
        <v>85</v>
      </c>
      <c r="AE6" s="208"/>
      <c r="AF6" s="208"/>
      <c r="AG6" s="208"/>
      <c r="AH6" s="208"/>
      <c r="AI6" s="208"/>
      <c r="AJ6" s="208"/>
      <c r="AK6" s="208"/>
      <c r="AL6" s="208" t="s">
        <v>106</v>
      </c>
      <c r="AN6" s="192" t="s">
        <v>85</v>
      </c>
      <c r="AR6" s="208"/>
      <c r="AS6" s="208"/>
      <c r="AT6" s="208"/>
      <c r="AU6" s="208"/>
      <c r="AV6" s="208"/>
      <c r="AW6" s="208"/>
      <c r="AY6" s="192"/>
      <c r="AZ6" s="208"/>
      <c r="BD6" s="208"/>
      <c r="BE6" s="208"/>
    </row>
    <row r="7" spans="1:57" ht="10.5" customHeight="1">
      <c r="A7" s="137" t="s">
        <v>329</v>
      </c>
      <c r="B7" s="137"/>
      <c r="C7" s="137"/>
      <c r="D7" s="137"/>
      <c r="E7" s="137"/>
      <c r="F7" s="137"/>
      <c r="G7" s="137"/>
      <c r="H7" s="208"/>
      <c r="I7" s="208"/>
      <c r="J7" s="208"/>
      <c r="K7" s="137" t="s">
        <v>147</v>
      </c>
      <c r="U7" s="137" t="s">
        <v>148</v>
      </c>
      <c r="AE7" s="137" t="s">
        <v>533</v>
      </c>
      <c r="AF7" s="249"/>
      <c r="AG7" s="249"/>
      <c r="AH7" s="249"/>
      <c r="AI7" s="249"/>
      <c r="AJ7" s="249"/>
      <c r="AK7" s="249"/>
      <c r="AL7" s="169"/>
      <c r="AM7" s="208"/>
      <c r="AN7" s="169"/>
      <c r="AP7" s="137"/>
      <c r="AR7" s="208"/>
      <c r="BC7" s="208"/>
      <c r="BD7" s="208"/>
      <c r="BE7" s="208"/>
    </row>
    <row r="8" spans="1:57" ht="10.5" customHeight="1">
      <c r="A8" s="194" t="s">
        <v>331</v>
      </c>
      <c r="B8" s="194"/>
      <c r="C8" s="194"/>
      <c r="D8" s="249"/>
      <c r="E8" s="208"/>
      <c r="F8" s="208"/>
      <c r="G8" s="169">
        <v>0.3</v>
      </c>
      <c r="H8" s="208"/>
      <c r="I8" s="169" t="s">
        <v>674</v>
      </c>
      <c r="J8" s="169"/>
      <c r="K8" s="194" t="s">
        <v>350</v>
      </c>
      <c r="L8" s="194"/>
      <c r="M8" s="194"/>
      <c r="N8" s="249"/>
      <c r="O8" s="208"/>
      <c r="P8" s="208"/>
      <c r="Q8" s="169">
        <v>1</v>
      </c>
      <c r="R8" s="208"/>
      <c r="S8" s="169" t="s">
        <v>96</v>
      </c>
      <c r="U8" s="194" t="s">
        <v>82</v>
      </c>
      <c r="V8" s="249"/>
      <c r="W8" s="249"/>
      <c r="X8" s="249"/>
      <c r="Y8" s="249"/>
      <c r="Z8" s="249"/>
      <c r="AA8" s="169" t="s">
        <v>1074</v>
      </c>
      <c r="AB8" s="208"/>
      <c r="AC8" s="169" t="s">
        <v>542</v>
      </c>
      <c r="AE8" s="194" t="s">
        <v>684</v>
      </c>
      <c r="AF8" s="249"/>
      <c r="AG8" s="249"/>
      <c r="AH8" s="249"/>
      <c r="AI8" s="249"/>
      <c r="AJ8" s="249"/>
      <c r="AK8" s="249"/>
      <c r="AL8" s="169"/>
      <c r="AM8" s="208"/>
      <c r="AN8" s="169"/>
      <c r="BC8" s="208"/>
      <c r="BD8" s="208"/>
      <c r="BE8" s="208"/>
    </row>
    <row r="9" spans="1:40" ht="10.5" customHeight="1">
      <c r="A9" s="194" t="s">
        <v>335</v>
      </c>
      <c r="B9" s="194"/>
      <c r="C9" s="194"/>
      <c r="D9" s="249"/>
      <c r="E9" s="208"/>
      <c r="F9" s="208"/>
      <c r="G9" s="169">
        <v>0.4</v>
      </c>
      <c r="H9" s="208"/>
      <c r="I9" s="169" t="s">
        <v>674</v>
      </c>
      <c r="J9" s="169"/>
      <c r="K9" s="194" t="s">
        <v>353</v>
      </c>
      <c r="L9" s="194"/>
      <c r="M9" s="194"/>
      <c r="N9" s="249"/>
      <c r="O9" s="208"/>
      <c r="P9" s="208"/>
      <c r="Q9" s="169" t="s">
        <v>1074</v>
      </c>
      <c r="R9" s="208"/>
      <c r="S9" s="169" t="s">
        <v>204</v>
      </c>
      <c r="U9" s="194" t="s">
        <v>153</v>
      </c>
      <c r="V9" s="249"/>
      <c r="W9" s="249"/>
      <c r="X9" s="249"/>
      <c r="Y9" s="249"/>
      <c r="Z9" s="249"/>
      <c r="AA9" s="169" t="s">
        <v>1074</v>
      </c>
      <c r="AB9" s="208"/>
      <c r="AC9" s="169" t="s">
        <v>741</v>
      </c>
      <c r="AE9" s="194" t="s">
        <v>64</v>
      </c>
      <c r="AF9" s="249"/>
      <c r="AG9" s="249"/>
      <c r="AH9" s="249"/>
      <c r="AI9" s="249"/>
      <c r="AJ9" s="249"/>
      <c r="AK9" s="249"/>
      <c r="AL9" s="169"/>
      <c r="AM9" s="208"/>
      <c r="AN9" s="169" t="s">
        <v>674</v>
      </c>
    </row>
    <row r="10" spans="1:63" ht="12" customHeight="1">
      <c r="A10" s="194" t="s">
        <v>512</v>
      </c>
      <c r="B10" s="194"/>
      <c r="C10" s="194"/>
      <c r="D10" s="249"/>
      <c r="E10" s="208"/>
      <c r="F10" s="208"/>
      <c r="G10" s="169">
        <v>0.2</v>
      </c>
      <c r="H10" s="208"/>
      <c r="I10" s="169" t="s">
        <v>674</v>
      </c>
      <c r="J10" s="169"/>
      <c r="K10" s="194" t="s">
        <v>355</v>
      </c>
      <c r="L10" s="194"/>
      <c r="M10" s="194"/>
      <c r="N10" s="249"/>
      <c r="O10" s="208"/>
      <c r="P10" s="208"/>
      <c r="Q10" s="169">
        <v>0.2</v>
      </c>
      <c r="R10" s="208"/>
      <c r="S10" s="169" t="s">
        <v>204</v>
      </c>
      <c r="U10" s="194" t="s">
        <v>157</v>
      </c>
      <c r="V10" s="249"/>
      <c r="W10" s="249"/>
      <c r="X10" s="249"/>
      <c r="Y10" s="249"/>
      <c r="Z10" s="249"/>
      <c r="AA10" s="169" t="s">
        <v>1074</v>
      </c>
      <c r="AB10" s="208"/>
      <c r="AC10" s="169" t="s">
        <v>523</v>
      </c>
      <c r="AE10" s="194" t="s">
        <v>634</v>
      </c>
      <c r="AF10" s="249"/>
      <c r="AG10" s="249"/>
      <c r="AH10" s="249"/>
      <c r="AI10" s="249"/>
      <c r="AJ10" s="249"/>
      <c r="AK10" s="249"/>
      <c r="AL10" s="169"/>
      <c r="AM10" s="208"/>
      <c r="AN10" s="169" t="s">
        <v>741</v>
      </c>
      <c r="BI10" s="208"/>
      <c r="BJ10" s="208"/>
      <c r="BK10" s="208"/>
    </row>
    <row r="11" spans="1:63" ht="12" customHeight="1">
      <c r="A11" s="194" t="s">
        <v>676</v>
      </c>
      <c r="B11" s="194"/>
      <c r="C11" s="194"/>
      <c r="D11" s="249"/>
      <c r="E11" s="208"/>
      <c r="F11" s="208"/>
      <c r="G11" s="169">
        <v>0.4</v>
      </c>
      <c r="H11" s="208"/>
      <c r="I11" s="169" t="s">
        <v>674</v>
      </c>
      <c r="J11" s="169"/>
      <c r="K11" s="194" t="s">
        <v>357</v>
      </c>
      <c r="L11" s="194"/>
      <c r="M11" s="194"/>
      <c r="N11" s="249"/>
      <c r="O11" s="208"/>
      <c r="P11" s="208"/>
      <c r="Q11" s="169">
        <v>0.1</v>
      </c>
      <c r="R11" s="208"/>
      <c r="S11" s="169" t="s">
        <v>741</v>
      </c>
      <c r="U11" s="194" t="s">
        <v>160</v>
      </c>
      <c r="V11" s="249"/>
      <c r="W11" s="249"/>
      <c r="X11" s="249"/>
      <c r="Y11" s="249"/>
      <c r="Z11" s="249"/>
      <c r="AA11" s="169">
        <v>0.1</v>
      </c>
      <c r="AB11" s="208"/>
      <c r="AC11" s="169" t="s">
        <v>674</v>
      </c>
      <c r="AE11" s="194" t="s">
        <v>237</v>
      </c>
      <c r="AF11" s="249"/>
      <c r="AG11" s="249"/>
      <c r="AH11" s="249"/>
      <c r="AI11" s="249"/>
      <c r="AJ11" s="249"/>
      <c r="AK11" s="249"/>
      <c r="AL11" s="169"/>
      <c r="AM11" s="208"/>
      <c r="AN11" s="169" t="s">
        <v>674</v>
      </c>
      <c r="BI11" s="208"/>
      <c r="BJ11" s="208"/>
      <c r="BK11" s="208"/>
    </row>
    <row r="12" spans="1:63" ht="12" customHeight="1">
      <c r="A12" s="194" t="s">
        <v>524</v>
      </c>
      <c r="B12" s="194"/>
      <c r="C12" s="194"/>
      <c r="D12" s="249"/>
      <c r="E12" s="208"/>
      <c r="F12" s="208"/>
      <c r="G12" s="169">
        <v>0.1</v>
      </c>
      <c r="H12" s="208"/>
      <c r="I12" s="169" t="s">
        <v>906</v>
      </c>
      <c r="J12" s="169"/>
      <c r="K12" s="194" t="s">
        <v>360</v>
      </c>
      <c r="L12" s="194"/>
      <c r="M12" s="194"/>
      <c r="N12" s="249"/>
      <c r="O12" s="208"/>
      <c r="P12" s="208"/>
      <c r="Q12" s="169" t="s">
        <v>1074</v>
      </c>
      <c r="R12" s="208"/>
      <c r="S12" s="169" t="s">
        <v>333</v>
      </c>
      <c r="U12" s="194" t="s">
        <v>163</v>
      </c>
      <c r="V12" s="249"/>
      <c r="W12" s="249"/>
      <c r="X12" s="249"/>
      <c r="Y12" s="249"/>
      <c r="Z12" s="249"/>
      <c r="AA12" s="169" t="s">
        <v>1074</v>
      </c>
      <c r="AB12" s="208"/>
      <c r="AC12" s="169" t="s">
        <v>674</v>
      </c>
      <c r="AE12" s="194" t="s">
        <v>458</v>
      </c>
      <c r="AF12" s="249"/>
      <c r="AG12" s="249"/>
      <c r="AH12" s="249"/>
      <c r="AI12" s="249"/>
      <c r="AJ12" s="249"/>
      <c r="AK12" s="249"/>
      <c r="AL12" s="169"/>
      <c r="AM12" s="208"/>
      <c r="AN12" s="169" t="s">
        <v>669</v>
      </c>
      <c r="BI12" s="208"/>
      <c r="BJ12" s="208"/>
      <c r="BK12" s="208"/>
    </row>
    <row r="13" spans="1:63" ht="12" customHeight="1">
      <c r="A13" s="194" t="s">
        <v>373</v>
      </c>
      <c r="B13" s="194"/>
      <c r="C13" s="194"/>
      <c r="D13" s="249"/>
      <c r="E13" s="208"/>
      <c r="F13" s="208"/>
      <c r="G13" s="169" t="s">
        <v>1074</v>
      </c>
      <c r="H13" s="208"/>
      <c r="I13" s="169" t="s">
        <v>669</v>
      </c>
      <c r="J13" s="169"/>
      <c r="K13" s="208"/>
      <c r="L13" s="208"/>
      <c r="M13" s="208"/>
      <c r="N13" s="208"/>
      <c r="O13" s="208"/>
      <c r="P13" s="208"/>
      <c r="Q13" s="208"/>
      <c r="R13" s="208"/>
      <c r="S13" s="208"/>
      <c r="U13" s="194" t="s">
        <v>166</v>
      </c>
      <c r="V13" s="249"/>
      <c r="W13" s="249"/>
      <c r="X13" s="249"/>
      <c r="Y13" s="249"/>
      <c r="Z13" s="249"/>
      <c r="AA13" s="169" t="s">
        <v>1074</v>
      </c>
      <c r="AB13" s="208"/>
      <c r="AC13" s="169" t="s">
        <v>89</v>
      </c>
      <c r="AE13" s="194" t="s">
        <v>461</v>
      </c>
      <c r="AF13" s="249"/>
      <c r="AG13" s="249"/>
      <c r="AH13" s="249"/>
      <c r="AI13" s="249"/>
      <c r="AJ13" s="249"/>
      <c r="AK13" s="249"/>
      <c r="AL13" s="169"/>
      <c r="AM13" s="208"/>
      <c r="AN13" s="169" t="s">
        <v>674</v>
      </c>
      <c r="BI13" s="208"/>
      <c r="BJ13" s="208"/>
      <c r="BK13" s="208"/>
    </row>
    <row r="14" spans="1:63" ht="12" customHeight="1">
      <c r="A14" s="194" t="s">
        <v>187</v>
      </c>
      <c r="B14" s="194"/>
      <c r="C14" s="194"/>
      <c r="D14" s="249"/>
      <c r="E14" s="208"/>
      <c r="F14" s="208"/>
      <c r="G14" s="169">
        <v>0.1</v>
      </c>
      <c r="H14" s="208"/>
      <c r="I14" s="169" t="s">
        <v>760</v>
      </c>
      <c r="J14" s="169"/>
      <c r="K14" s="137" t="s">
        <v>362</v>
      </c>
      <c r="L14" s="194"/>
      <c r="M14" s="194"/>
      <c r="N14" s="194"/>
      <c r="O14" s="208"/>
      <c r="P14" s="208"/>
      <c r="Q14" s="194"/>
      <c r="R14" s="208"/>
      <c r="S14" s="194"/>
      <c r="U14" s="208"/>
      <c r="V14" s="208"/>
      <c r="W14" s="208"/>
      <c r="X14" s="208"/>
      <c r="Y14" s="208"/>
      <c r="Z14" s="208"/>
      <c r="AA14" s="208"/>
      <c r="AB14" s="208"/>
      <c r="AC14" s="208"/>
      <c r="AE14" s="194" t="s">
        <v>464</v>
      </c>
      <c r="AF14" s="249"/>
      <c r="AG14" s="249"/>
      <c r="AH14" s="249"/>
      <c r="AI14" s="249"/>
      <c r="AJ14" s="249"/>
      <c r="AK14" s="249"/>
      <c r="AL14" s="169"/>
      <c r="AM14" s="208"/>
      <c r="AN14" s="169" t="s">
        <v>674</v>
      </c>
      <c r="BI14" s="208"/>
      <c r="BJ14" s="208"/>
      <c r="BK14" s="208"/>
    </row>
    <row r="15" spans="1:63" ht="12" customHeight="1">
      <c r="A15" s="194" t="s">
        <v>190</v>
      </c>
      <c r="B15" s="194"/>
      <c r="C15" s="194"/>
      <c r="D15" s="249"/>
      <c r="E15" s="208"/>
      <c r="F15" s="208"/>
      <c r="G15" s="169" t="s">
        <v>1074</v>
      </c>
      <c r="H15" s="208"/>
      <c r="I15" s="169" t="s">
        <v>760</v>
      </c>
      <c r="J15" s="169"/>
      <c r="K15" s="194" t="s">
        <v>364</v>
      </c>
      <c r="L15" s="194"/>
      <c r="M15" s="194"/>
      <c r="N15" s="194"/>
      <c r="O15" s="208"/>
      <c r="P15" s="208"/>
      <c r="Q15" s="169">
        <v>0.1</v>
      </c>
      <c r="R15" s="208"/>
      <c r="S15" s="169" t="s">
        <v>333</v>
      </c>
      <c r="U15" s="137" t="s">
        <v>149</v>
      </c>
      <c r="V15" s="249"/>
      <c r="W15" s="249"/>
      <c r="X15" s="249"/>
      <c r="Y15" s="249"/>
      <c r="Z15" s="249"/>
      <c r="AA15" s="169"/>
      <c r="AB15" s="208"/>
      <c r="AC15" s="169"/>
      <c r="AE15" s="194" t="s">
        <v>65</v>
      </c>
      <c r="AF15" s="249"/>
      <c r="AG15" s="249"/>
      <c r="AH15" s="249"/>
      <c r="AI15" s="249"/>
      <c r="AJ15" s="249"/>
      <c r="AK15" s="249"/>
      <c r="AL15" s="169"/>
      <c r="AM15" s="208"/>
      <c r="AN15" s="169" t="s">
        <v>669</v>
      </c>
      <c r="BI15" s="208"/>
      <c r="BJ15" s="208"/>
      <c r="BK15" s="208"/>
    </row>
    <row r="16" spans="1:63" ht="12" customHeight="1">
      <c r="A16" s="194" t="s">
        <v>2</v>
      </c>
      <c r="B16" s="194"/>
      <c r="C16" s="194"/>
      <c r="D16" s="249"/>
      <c r="E16" s="208"/>
      <c r="F16" s="208"/>
      <c r="G16" s="169">
        <v>1</v>
      </c>
      <c r="H16" s="208"/>
      <c r="I16" s="169" t="s">
        <v>3</v>
      </c>
      <c r="J16" s="169"/>
      <c r="K16" s="194" t="s">
        <v>366</v>
      </c>
      <c r="L16" s="194"/>
      <c r="M16" s="194"/>
      <c r="N16" s="194"/>
      <c r="O16" s="208"/>
      <c r="P16" s="208"/>
      <c r="Q16" s="169" t="s">
        <v>1074</v>
      </c>
      <c r="R16" s="208"/>
      <c r="S16" s="169" t="s">
        <v>741</v>
      </c>
      <c r="U16" s="194" t="s">
        <v>173</v>
      </c>
      <c r="V16" s="249"/>
      <c r="W16" s="249"/>
      <c r="X16" s="249"/>
      <c r="Y16" s="249"/>
      <c r="Z16" s="249"/>
      <c r="AA16" s="169" t="s">
        <v>1074</v>
      </c>
      <c r="AB16" s="208"/>
      <c r="AC16" s="169" t="s">
        <v>669</v>
      </c>
      <c r="AE16" s="194" t="s">
        <v>68</v>
      </c>
      <c r="AF16" s="249"/>
      <c r="AG16" s="249"/>
      <c r="AH16" s="249"/>
      <c r="AI16" s="249"/>
      <c r="AJ16" s="249"/>
      <c r="AK16" s="249"/>
      <c r="AL16" s="169"/>
      <c r="AM16" s="208"/>
      <c r="AN16" s="169" t="s">
        <v>669</v>
      </c>
      <c r="BI16" s="208"/>
      <c r="BJ16" s="208"/>
      <c r="BK16" s="208"/>
    </row>
    <row r="17" spans="1:63" ht="12" customHeight="1">
      <c r="A17" s="194" t="s">
        <v>7</v>
      </c>
      <c r="B17" s="194"/>
      <c r="C17" s="194"/>
      <c r="D17" s="249"/>
      <c r="E17" s="208"/>
      <c r="F17" s="208"/>
      <c r="G17" s="169">
        <v>0.4</v>
      </c>
      <c r="H17" s="208"/>
      <c r="I17" s="169" t="s">
        <v>669</v>
      </c>
      <c r="J17" s="169"/>
      <c r="K17" s="194" t="s">
        <v>338</v>
      </c>
      <c r="L17" s="194"/>
      <c r="M17" s="194"/>
      <c r="N17" s="194"/>
      <c r="O17" s="208"/>
      <c r="P17" s="208"/>
      <c r="Q17" s="169">
        <v>0.3</v>
      </c>
      <c r="R17" s="208"/>
      <c r="S17" s="169" t="s">
        <v>741</v>
      </c>
      <c r="U17" s="194" t="s">
        <v>341</v>
      </c>
      <c r="V17" s="249"/>
      <c r="W17" s="249"/>
      <c r="X17" s="249"/>
      <c r="Y17" s="249"/>
      <c r="Z17" s="249"/>
      <c r="AA17" s="169">
        <v>1</v>
      </c>
      <c r="AB17" s="192"/>
      <c r="AC17" s="169" t="s">
        <v>342</v>
      </c>
      <c r="AE17" s="194" t="s">
        <v>71</v>
      </c>
      <c r="AF17" s="249"/>
      <c r="AG17" s="249"/>
      <c r="AH17" s="249"/>
      <c r="AI17" s="249"/>
      <c r="AJ17" s="249"/>
      <c r="AK17" s="249"/>
      <c r="AL17" s="169"/>
      <c r="AM17" s="208"/>
      <c r="AN17" s="169" t="s">
        <v>760</v>
      </c>
      <c r="BI17" s="208"/>
      <c r="BJ17" s="208"/>
      <c r="BK17" s="208"/>
    </row>
    <row r="18" spans="1:63" ht="12" customHeight="1">
      <c r="A18" s="194" t="s">
        <v>11</v>
      </c>
      <c r="B18" s="194"/>
      <c r="C18" s="194"/>
      <c r="D18" s="249"/>
      <c r="E18" s="208"/>
      <c r="F18" s="208"/>
      <c r="G18" s="169">
        <v>0.2</v>
      </c>
      <c r="H18" s="208"/>
      <c r="I18" s="169" t="s">
        <v>760</v>
      </c>
      <c r="J18" s="169"/>
      <c r="K18" s="194" t="s">
        <v>515</v>
      </c>
      <c r="L18" s="194"/>
      <c r="M18" s="194"/>
      <c r="N18" s="194"/>
      <c r="O18" s="208"/>
      <c r="P18" s="208"/>
      <c r="Q18" s="169">
        <v>0.1</v>
      </c>
      <c r="R18" s="208"/>
      <c r="S18" s="169" t="s">
        <v>333</v>
      </c>
      <c r="U18" s="194" t="s">
        <v>864</v>
      </c>
      <c r="V18" s="249"/>
      <c r="W18" s="249"/>
      <c r="X18" s="249"/>
      <c r="Y18" s="249"/>
      <c r="Z18" s="249"/>
      <c r="AA18" s="169">
        <v>1</v>
      </c>
      <c r="AB18" s="208"/>
      <c r="AC18" s="169" t="s">
        <v>344</v>
      </c>
      <c r="AE18" s="194" t="s">
        <v>74</v>
      </c>
      <c r="AF18" s="249"/>
      <c r="AG18" s="249"/>
      <c r="AH18" s="249"/>
      <c r="AI18" s="249"/>
      <c r="AJ18" s="249"/>
      <c r="AK18" s="249"/>
      <c r="AL18" s="169"/>
      <c r="AM18" s="208"/>
      <c r="AN18" s="169" t="s">
        <v>674</v>
      </c>
      <c r="BI18" s="208"/>
      <c r="BJ18" s="208"/>
      <c r="BK18" s="208"/>
    </row>
    <row r="19" spans="1:63" ht="12" customHeight="1">
      <c r="A19" s="194" t="s">
        <v>42</v>
      </c>
      <c r="B19" s="194"/>
      <c r="C19" s="194"/>
      <c r="D19" s="249"/>
      <c r="E19" s="208"/>
      <c r="F19" s="208"/>
      <c r="G19" s="169">
        <v>0.1</v>
      </c>
      <c r="H19" s="208"/>
      <c r="I19" s="169" t="s">
        <v>741</v>
      </c>
      <c r="J19" s="169"/>
      <c r="K19" s="194" t="s">
        <v>517</v>
      </c>
      <c r="L19" s="194"/>
      <c r="M19" s="194"/>
      <c r="N19" s="194"/>
      <c r="O19" s="208"/>
      <c r="P19" s="208"/>
      <c r="Q19" s="169">
        <v>0.2</v>
      </c>
      <c r="R19" s="208"/>
      <c r="S19" s="169" t="s">
        <v>337</v>
      </c>
      <c r="U19" s="194" t="s">
        <v>346</v>
      </c>
      <c r="V19" s="249"/>
      <c r="W19" s="249"/>
      <c r="X19" s="249"/>
      <c r="Y19" s="249"/>
      <c r="Z19" s="249"/>
      <c r="AA19" s="169">
        <v>0.1</v>
      </c>
      <c r="AB19" s="192"/>
      <c r="AC19" s="169" t="s">
        <v>760</v>
      </c>
      <c r="AE19" s="194" t="s">
        <v>77</v>
      </c>
      <c r="AF19" s="249"/>
      <c r="AG19" s="249"/>
      <c r="AH19" s="249"/>
      <c r="AI19" s="249"/>
      <c r="AJ19" s="249"/>
      <c r="AK19" s="249"/>
      <c r="AL19" s="169"/>
      <c r="AM19" s="208"/>
      <c r="AN19" s="169" t="s">
        <v>674</v>
      </c>
      <c r="BI19" s="208"/>
      <c r="BJ19" s="208"/>
      <c r="BK19" s="208"/>
    </row>
    <row r="20" spans="1:63" ht="12" customHeight="1">
      <c r="A20" s="194" t="s">
        <v>47</v>
      </c>
      <c r="B20" s="194"/>
      <c r="C20" s="194"/>
      <c r="D20" s="249"/>
      <c r="E20" s="208"/>
      <c r="F20" s="208"/>
      <c r="G20" s="169" t="s">
        <v>1074</v>
      </c>
      <c r="H20" s="208"/>
      <c r="I20" s="169" t="s">
        <v>333</v>
      </c>
      <c r="J20" s="169"/>
      <c r="K20" s="194" t="s">
        <v>529</v>
      </c>
      <c r="L20" s="194"/>
      <c r="M20" s="194"/>
      <c r="N20" s="194"/>
      <c r="O20" s="208"/>
      <c r="P20" s="208"/>
      <c r="Q20" s="169">
        <v>0.1</v>
      </c>
      <c r="R20" s="208"/>
      <c r="S20" s="169" t="s">
        <v>333</v>
      </c>
      <c r="U20" s="194" t="s">
        <v>348</v>
      </c>
      <c r="V20" s="249"/>
      <c r="W20" s="249"/>
      <c r="X20" s="249"/>
      <c r="Y20" s="249"/>
      <c r="Z20" s="249"/>
      <c r="AA20" s="169">
        <v>0.1</v>
      </c>
      <c r="AB20" s="208"/>
      <c r="AC20" s="169" t="s">
        <v>910</v>
      </c>
      <c r="AE20" s="194" t="s">
        <v>80</v>
      </c>
      <c r="AF20" s="249"/>
      <c r="AG20" s="249"/>
      <c r="AH20" s="249"/>
      <c r="AI20" s="249"/>
      <c r="AJ20" s="249"/>
      <c r="AK20" s="249"/>
      <c r="AL20" s="169"/>
      <c r="AM20" s="208"/>
      <c r="AN20" s="169" t="s">
        <v>669</v>
      </c>
      <c r="AZ20" s="208"/>
      <c r="BA20" s="208"/>
      <c r="BB20" s="208"/>
      <c r="BI20" s="208"/>
      <c r="BJ20" s="208"/>
      <c r="BK20" s="208"/>
    </row>
    <row r="21" spans="1:63" ht="12" customHeight="1">
      <c r="A21" s="194" t="s">
        <v>50</v>
      </c>
      <c r="B21" s="194"/>
      <c r="C21" s="194"/>
      <c r="D21" s="249"/>
      <c r="E21" s="208"/>
      <c r="F21" s="208"/>
      <c r="G21" s="169" t="s">
        <v>1074</v>
      </c>
      <c r="H21" s="208"/>
      <c r="I21" s="169" t="s">
        <v>741</v>
      </c>
      <c r="J21" s="169"/>
      <c r="K21" s="194" t="s">
        <v>531</v>
      </c>
      <c r="L21" s="194"/>
      <c r="M21" s="194"/>
      <c r="N21" s="194"/>
      <c r="O21" s="208"/>
      <c r="P21" s="208"/>
      <c r="Q21" s="169" t="s">
        <v>1074</v>
      </c>
      <c r="R21" s="208"/>
      <c r="S21" s="169" t="s">
        <v>337</v>
      </c>
      <c r="U21" s="194" t="s">
        <v>351</v>
      </c>
      <c r="V21" s="249"/>
      <c r="W21" s="249"/>
      <c r="X21" s="249"/>
      <c r="Y21" s="249"/>
      <c r="Z21" s="249"/>
      <c r="AA21" s="169" t="s">
        <v>1074</v>
      </c>
      <c r="AB21" s="208"/>
      <c r="AC21" s="169" t="s">
        <v>333</v>
      </c>
      <c r="AE21" s="208"/>
      <c r="AF21" s="208"/>
      <c r="AG21" s="208"/>
      <c r="AH21" s="208"/>
      <c r="AI21" s="208"/>
      <c r="AJ21" s="208"/>
      <c r="AK21" s="208"/>
      <c r="AL21" s="208"/>
      <c r="AM21" s="208"/>
      <c r="AN21" s="208"/>
      <c r="BI21" s="208"/>
      <c r="BJ21" s="208"/>
      <c r="BK21" s="208"/>
    </row>
    <row r="22" spans="1:63" ht="12" customHeight="1">
      <c r="A22" s="194" t="s">
        <v>52</v>
      </c>
      <c r="B22" s="194"/>
      <c r="C22" s="194"/>
      <c r="D22" s="249"/>
      <c r="E22" s="208"/>
      <c r="F22" s="208"/>
      <c r="G22" s="169">
        <v>0.1</v>
      </c>
      <c r="H22" s="208"/>
      <c r="I22" s="169" t="s">
        <v>760</v>
      </c>
      <c r="J22" s="169"/>
      <c r="K22" s="194" t="s">
        <v>332</v>
      </c>
      <c r="L22" s="194"/>
      <c r="M22" s="194"/>
      <c r="N22" s="194"/>
      <c r="O22" s="194"/>
      <c r="P22" s="194"/>
      <c r="Q22" s="169">
        <v>0.1</v>
      </c>
      <c r="R22" s="208"/>
      <c r="S22" s="169" t="s">
        <v>333</v>
      </c>
      <c r="U22" s="194" t="s">
        <v>354</v>
      </c>
      <c r="V22" s="249"/>
      <c r="W22" s="249"/>
      <c r="X22" s="249"/>
      <c r="Y22" s="249"/>
      <c r="Z22" s="249"/>
      <c r="AA22" s="169">
        <v>0.5</v>
      </c>
      <c r="AB22" s="208"/>
      <c r="AC22" s="169" t="s">
        <v>674</v>
      </c>
      <c r="AE22" s="137" t="s">
        <v>83</v>
      </c>
      <c r="AF22" s="249"/>
      <c r="AG22" s="249"/>
      <c r="AH22" s="249"/>
      <c r="AI22" s="249"/>
      <c r="AJ22" s="249"/>
      <c r="AK22" s="249"/>
      <c r="AL22" s="169"/>
      <c r="AM22" s="169"/>
      <c r="AN22" s="208"/>
      <c r="BI22" s="208"/>
      <c r="BJ22" s="208"/>
      <c r="BK22" s="208"/>
    </row>
    <row r="23" spans="1:63" ht="12" customHeight="1">
      <c r="A23" s="194" t="s">
        <v>534</v>
      </c>
      <c r="B23" s="194"/>
      <c r="C23" s="194"/>
      <c r="D23" s="249"/>
      <c r="E23" s="208"/>
      <c r="F23" s="208"/>
      <c r="G23" s="169">
        <v>0.2</v>
      </c>
      <c r="H23" s="208"/>
      <c r="I23" s="169" t="s">
        <v>669</v>
      </c>
      <c r="J23" s="169"/>
      <c r="K23" s="194" t="s">
        <v>336</v>
      </c>
      <c r="L23" s="194"/>
      <c r="M23" s="194"/>
      <c r="N23" s="194"/>
      <c r="O23" s="194"/>
      <c r="P23" s="194"/>
      <c r="Q23" s="169">
        <v>0.1</v>
      </c>
      <c r="R23" s="208"/>
      <c r="S23" s="169" t="s">
        <v>337</v>
      </c>
      <c r="U23" s="208"/>
      <c r="V23" s="208"/>
      <c r="W23" s="208"/>
      <c r="X23" s="208"/>
      <c r="Y23" s="208"/>
      <c r="Z23" s="208"/>
      <c r="AA23" s="208"/>
      <c r="AB23" s="208"/>
      <c r="AC23" s="208"/>
      <c r="AE23" s="194" t="s">
        <v>154</v>
      </c>
      <c r="AF23" s="249"/>
      <c r="AG23" s="249"/>
      <c r="AH23" s="249"/>
      <c r="AI23" s="249"/>
      <c r="AJ23" s="249"/>
      <c r="AK23" s="208"/>
      <c r="AL23" s="169" t="s">
        <v>155</v>
      </c>
      <c r="AM23" s="208"/>
      <c r="AN23" s="169" t="s">
        <v>186</v>
      </c>
      <c r="BI23" s="208"/>
      <c r="BJ23" s="208"/>
      <c r="BK23" s="208"/>
    </row>
    <row r="24" spans="1:63" ht="12" customHeight="1">
      <c r="A24" s="194" t="s">
        <v>537</v>
      </c>
      <c r="B24" s="194"/>
      <c r="C24" s="194"/>
      <c r="D24" s="249"/>
      <c r="E24" s="208"/>
      <c r="F24" s="208"/>
      <c r="G24" s="169">
        <v>0.1</v>
      </c>
      <c r="H24" s="208"/>
      <c r="I24" s="169" t="s">
        <v>760</v>
      </c>
      <c r="J24" s="169"/>
      <c r="K24" s="194" t="s">
        <v>513</v>
      </c>
      <c r="L24" s="194"/>
      <c r="M24" s="194"/>
      <c r="N24" s="194"/>
      <c r="O24" s="194"/>
      <c r="P24" s="194"/>
      <c r="Q24" s="169">
        <v>0.3</v>
      </c>
      <c r="R24" s="208"/>
      <c r="S24" s="169" t="s">
        <v>760</v>
      </c>
      <c r="U24" s="137" t="s">
        <v>356</v>
      </c>
      <c r="V24" s="249"/>
      <c r="W24" s="249"/>
      <c r="X24" s="249"/>
      <c r="Y24" s="249"/>
      <c r="Z24" s="249"/>
      <c r="AA24" s="169"/>
      <c r="AB24" s="208"/>
      <c r="AC24" s="169"/>
      <c r="AE24" s="194" t="s">
        <v>158</v>
      </c>
      <c r="AF24" s="249"/>
      <c r="AG24" s="249"/>
      <c r="AH24" s="249"/>
      <c r="AI24" s="249"/>
      <c r="AJ24" s="249"/>
      <c r="AK24" s="208"/>
      <c r="AL24" s="169" t="s">
        <v>155</v>
      </c>
      <c r="AM24" s="208"/>
      <c r="AN24" s="169" t="s">
        <v>1</v>
      </c>
      <c r="BI24" s="208"/>
      <c r="BJ24" s="208"/>
      <c r="BK24" s="208"/>
    </row>
    <row r="25" spans="1:63" ht="12" customHeight="1">
      <c r="A25" s="194" t="s">
        <v>540</v>
      </c>
      <c r="B25" s="194"/>
      <c r="C25" s="194"/>
      <c r="D25" s="249"/>
      <c r="E25" s="208"/>
      <c r="F25" s="208"/>
      <c r="G25" s="169" t="s">
        <v>1074</v>
      </c>
      <c r="H25" s="208"/>
      <c r="I25" s="169" t="s">
        <v>44</v>
      </c>
      <c r="J25" s="169"/>
      <c r="K25" s="194" t="s">
        <v>520</v>
      </c>
      <c r="L25" s="194"/>
      <c r="M25" s="194"/>
      <c r="N25" s="194"/>
      <c r="O25" s="194"/>
      <c r="P25" s="194"/>
      <c r="Q25" s="169">
        <v>0.2</v>
      </c>
      <c r="R25" s="208"/>
      <c r="S25" s="169" t="s">
        <v>906</v>
      </c>
      <c r="U25" s="194" t="s">
        <v>358</v>
      </c>
      <c r="V25" s="249"/>
      <c r="W25" s="249"/>
      <c r="X25" s="249"/>
      <c r="Y25" s="249"/>
      <c r="Z25" s="249"/>
      <c r="AA25" s="169"/>
      <c r="AB25" s="208"/>
      <c r="AC25" s="169" t="s">
        <v>359</v>
      </c>
      <c r="AE25" s="194" t="s">
        <v>161</v>
      </c>
      <c r="AF25" s="249"/>
      <c r="AG25" s="249"/>
      <c r="AH25" s="249"/>
      <c r="AI25" s="249"/>
      <c r="AJ25" s="249"/>
      <c r="AK25" s="208"/>
      <c r="AL25" s="169" t="s">
        <v>155</v>
      </c>
      <c r="AM25" s="208"/>
      <c r="AN25" s="169" t="s">
        <v>542</v>
      </c>
      <c r="BI25" s="208"/>
      <c r="BJ25" s="208"/>
      <c r="BK25" s="208"/>
    </row>
    <row r="26" spans="1:63" ht="12" customHeight="1">
      <c r="A26" s="208"/>
      <c r="B26" s="208"/>
      <c r="C26" s="208"/>
      <c r="D26" s="208"/>
      <c r="E26" s="208"/>
      <c r="F26" s="208"/>
      <c r="G26" s="208"/>
      <c r="H26" s="208"/>
      <c r="I26" s="208"/>
      <c r="J26" s="208"/>
      <c r="K26" s="194" t="s">
        <v>675</v>
      </c>
      <c r="L26" s="194"/>
      <c r="M26" s="194"/>
      <c r="N26" s="194"/>
      <c r="O26" s="194"/>
      <c r="P26" s="194"/>
      <c r="Q26" s="169">
        <v>0.5</v>
      </c>
      <c r="R26" s="208"/>
      <c r="S26" s="169" t="s">
        <v>760</v>
      </c>
      <c r="U26" s="194" t="s">
        <v>361</v>
      </c>
      <c r="V26" s="249"/>
      <c r="W26" s="249"/>
      <c r="X26" s="249"/>
      <c r="Y26" s="249"/>
      <c r="Z26" s="249"/>
      <c r="AA26" s="169"/>
      <c r="AB26" s="208"/>
      <c r="AC26" s="169" t="s">
        <v>734</v>
      </c>
      <c r="AE26" s="194" t="s">
        <v>164</v>
      </c>
      <c r="AF26" s="249"/>
      <c r="AG26" s="249"/>
      <c r="AH26" s="249"/>
      <c r="AI26" s="249"/>
      <c r="AJ26" s="249"/>
      <c r="AK26" s="208"/>
      <c r="AL26" s="169" t="s">
        <v>155</v>
      </c>
      <c r="AM26" s="208"/>
      <c r="AN26" s="169" t="s">
        <v>333</v>
      </c>
      <c r="BI26" s="208"/>
      <c r="BJ26" s="208"/>
      <c r="BK26" s="208"/>
    </row>
    <row r="27" spans="1:63" ht="12" customHeight="1">
      <c r="A27" s="137" t="s">
        <v>544</v>
      </c>
      <c r="B27" s="194"/>
      <c r="C27" s="194"/>
      <c r="D27" s="249"/>
      <c r="E27" s="208"/>
      <c r="F27" s="208"/>
      <c r="G27" s="169"/>
      <c r="H27" s="208"/>
      <c r="I27" s="169"/>
      <c r="J27" s="169"/>
      <c r="K27" s="194" t="s">
        <v>374</v>
      </c>
      <c r="L27" s="194"/>
      <c r="M27" s="194"/>
      <c r="N27" s="194"/>
      <c r="O27" s="194"/>
      <c r="P27" s="194"/>
      <c r="Q27" s="169">
        <v>0.6</v>
      </c>
      <c r="R27" s="208"/>
      <c r="S27" s="169" t="s">
        <v>910</v>
      </c>
      <c r="U27" s="194" t="s">
        <v>363</v>
      </c>
      <c r="V27" s="249"/>
      <c r="W27" s="249"/>
      <c r="X27" s="249"/>
      <c r="Y27" s="249"/>
      <c r="Z27" s="249"/>
      <c r="AA27" s="169"/>
      <c r="AB27" s="208"/>
      <c r="AC27" s="169" t="s">
        <v>93</v>
      </c>
      <c r="AE27" s="194" t="s">
        <v>167</v>
      </c>
      <c r="AF27" s="249"/>
      <c r="AG27" s="249"/>
      <c r="AH27" s="249"/>
      <c r="AI27" s="249"/>
      <c r="AJ27" s="249"/>
      <c r="AK27" s="208"/>
      <c r="AL27" s="169" t="s">
        <v>155</v>
      </c>
      <c r="AM27" s="208"/>
      <c r="AN27" s="169" t="s">
        <v>741</v>
      </c>
      <c r="BI27" s="208"/>
      <c r="BJ27" s="208"/>
      <c r="BK27" s="208"/>
    </row>
    <row r="28" spans="1:63" ht="12" customHeight="1">
      <c r="A28" s="194" t="s">
        <v>192</v>
      </c>
      <c r="B28" s="194"/>
      <c r="C28" s="194"/>
      <c r="D28" s="249"/>
      <c r="E28" s="208"/>
      <c r="F28" s="208"/>
      <c r="G28" s="169">
        <v>0.1</v>
      </c>
      <c r="H28" s="208"/>
      <c r="I28" s="169" t="s">
        <v>193</v>
      </c>
      <c r="J28" s="169"/>
      <c r="K28" s="194" t="s">
        <v>188</v>
      </c>
      <c r="L28" s="194"/>
      <c r="M28" s="194"/>
      <c r="N28" s="194"/>
      <c r="O28" s="194"/>
      <c r="P28" s="194"/>
      <c r="Q28" s="169">
        <v>1</v>
      </c>
      <c r="R28" s="208"/>
      <c r="S28" s="169" t="s">
        <v>669</v>
      </c>
      <c r="U28" s="194" t="s">
        <v>365</v>
      </c>
      <c r="V28" s="249"/>
      <c r="W28" s="249"/>
      <c r="X28" s="249"/>
      <c r="Y28" s="249"/>
      <c r="Z28" s="249"/>
      <c r="AA28" s="169"/>
      <c r="AB28" s="208"/>
      <c r="AC28" s="169" t="s">
        <v>768</v>
      </c>
      <c r="AE28" s="194" t="s">
        <v>169</v>
      </c>
      <c r="AF28" s="249"/>
      <c r="AG28" s="249"/>
      <c r="AH28" s="249"/>
      <c r="AI28" s="249"/>
      <c r="AJ28" s="249"/>
      <c r="AK28" s="208"/>
      <c r="AL28" s="169" t="s">
        <v>155</v>
      </c>
      <c r="AM28" s="208"/>
      <c r="AN28" s="169" t="s">
        <v>204</v>
      </c>
      <c r="BI28" s="208"/>
      <c r="BJ28" s="208"/>
      <c r="BK28" s="208"/>
    </row>
    <row r="29" spans="1:63" ht="12" customHeight="1">
      <c r="A29" s="194" t="s">
        <v>196</v>
      </c>
      <c r="B29" s="194"/>
      <c r="C29" s="194"/>
      <c r="D29" s="249"/>
      <c r="E29" s="208"/>
      <c r="F29" s="208"/>
      <c r="G29" s="169" t="s">
        <v>1074</v>
      </c>
      <c r="H29" s="208"/>
      <c r="I29" s="169" t="s">
        <v>41</v>
      </c>
      <c r="J29" s="169"/>
      <c r="K29" s="194" t="s">
        <v>191</v>
      </c>
      <c r="L29" s="194"/>
      <c r="M29" s="194"/>
      <c r="N29" s="194"/>
      <c r="O29" s="194"/>
      <c r="P29" s="194"/>
      <c r="Q29" s="169" t="s">
        <v>1074</v>
      </c>
      <c r="R29" s="208"/>
      <c r="S29" s="169" t="s">
        <v>333</v>
      </c>
      <c r="U29" s="194" t="s">
        <v>367</v>
      </c>
      <c r="V29" s="249"/>
      <c r="W29" s="249"/>
      <c r="X29" s="249"/>
      <c r="Y29" s="249"/>
      <c r="Z29" s="249"/>
      <c r="AA29" s="169"/>
      <c r="AB29" s="208"/>
      <c r="AC29" s="169" t="s">
        <v>772</v>
      </c>
      <c r="AE29" s="194" t="s">
        <v>171</v>
      </c>
      <c r="AF29" s="249"/>
      <c r="AG29" s="249"/>
      <c r="AH29" s="249"/>
      <c r="AI29" s="249"/>
      <c r="AJ29" s="249"/>
      <c r="AK29" s="208"/>
      <c r="AL29" s="169" t="s">
        <v>155</v>
      </c>
      <c r="AM29" s="208"/>
      <c r="AN29" s="169" t="s">
        <v>760</v>
      </c>
      <c r="BI29" s="208"/>
      <c r="BJ29" s="208"/>
      <c r="BK29" s="208"/>
    </row>
    <row r="30" spans="1:63" ht="12" customHeight="1">
      <c r="A30" s="194" t="s">
        <v>198</v>
      </c>
      <c r="B30" s="194"/>
      <c r="C30" s="194"/>
      <c r="D30" s="249"/>
      <c r="E30" s="208"/>
      <c r="F30" s="208"/>
      <c r="G30" s="169">
        <v>0.5</v>
      </c>
      <c r="H30" s="208"/>
      <c r="I30" s="169" t="s">
        <v>741</v>
      </c>
      <c r="J30" s="169"/>
      <c r="K30" s="194" t="s">
        <v>4</v>
      </c>
      <c r="L30" s="194"/>
      <c r="M30" s="194"/>
      <c r="N30" s="194"/>
      <c r="O30" s="194"/>
      <c r="P30" s="194"/>
      <c r="Q30" s="169" t="s">
        <v>1074</v>
      </c>
      <c r="R30" s="208"/>
      <c r="S30" s="169" t="s">
        <v>1</v>
      </c>
      <c r="U30" s="194" t="s">
        <v>339</v>
      </c>
      <c r="V30" s="249"/>
      <c r="W30" s="249"/>
      <c r="X30" s="249"/>
      <c r="Y30" s="249"/>
      <c r="Z30" s="249"/>
      <c r="AA30" s="169"/>
      <c r="AB30" s="208"/>
      <c r="AC30" s="169" t="s">
        <v>93</v>
      </c>
      <c r="BI30" s="208"/>
      <c r="BJ30" s="208"/>
      <c r="BK30" s="208"/>
    </row>
    <row r="31" spans="1:63" ht="12" customHeight="1">
      <c r="A31" s="194" t="s">
        <v>201</v>
      </c>
      <c r="B31" s="194"/>
      <c r="C31" s="194"/>
      <c r="D31" s="249"/>
      <c r="E31" s="208"/>
      <c r="F31" s="208"/>
      <c r="G31" s="169">
        <v>0.2</v>
      </c>
      <c r="H31" s="208"/>
      <c r="I31" s="169" t="s">
        <v>333</v>
      </c>
      <c r="J31" s="169"/>
      <c r="K31" s="194" t="s">
        <v>8</v>
      </c>
      <c r="L31" s="194"/>
      <c r="M31" s="194"/>
      <c r="N31" s="194"/>
      <c r="O31" s="194"/>
      <c r="P31" s="194"/>
      <c r="Q31" s="169"/>
      <c r="R31" s="208"/>
      <c r="S31" s="169"/>
      <c r="U31" s="194" t="s">
        <v>516</v>
      </c>
      <c r="V31" s="249"/>
      <c r="W31" s="249"/>
      <c r="X31" s="249"/>
      <c r="Y31" s="249"/>
      <c r="Z31" s="249"/>
      <c r="AA31" s="169"/>
      <c r="AB31" s="208"/>
      <c r="AC31" s="169" t="s">
        <v>344</v>
      </c>
      <c r="AE31" s="137" t="s">
        <v>174</v>
      </c>
      <c r="AF31" s="249"/>
      <c r="AG31" s="249"/>
      <c r="AH31" s="249"/>
      <c r="AI31" s="249"/>
      <c r="AJ31" s="249"/>
      <c r="AK31" s="249"/>
      <c r="AL31" s="249"/>
      <c r="AM31" s="249"/>
      <c r="AN31" s="208"/>
      <c r="BI31" s="208"/>
      <c r="BJ31" s="208"/>
      <c r="BK31" s="208"/>
    </row>
    <row r="32" spans="1:63" ht="12" customHeight="1">
      <c r="A32" s="194" t="s">
        <v>205</v>
      </c>
      <c r="B32" s="194"/>
      <c r="C32" s="194"/>
      <c r="D32" s="249"/>
      <c r="E32" s="208"/>
      <c r="F32" s="208"/>
      <c r="G32" s="169" t="s">
        <v>1074</v>
      </c>
      <c r="H32" s="208"/>
      <c r="I32" s="169" t="s">
        <v>333</v>
      </c>
      <c r="J32" s="169"/>
      <c r="K32" s="242" t="s">
        <v>37</v>
      </c>
      <c r="L32" s="194"/>
      <c r="M32" s="194"/>
      <c r="N32" s="194"/>
      <c r="O32" s="194"/>
      <c r="P32" s="194"/>
      <c r="Q32" s="169">
        <v>1</v>
      </c>
      <c r="R32" s="208"/>
      <c r="S32" s="169" t="s">
        <v>38</v>
      </c>
      <c r="U32" s="194" t="s">
        <v>518</v>
      </c>
      <c r="V32" s="249"/>
      <c r="W32" s="249"/>
      <c r="X32" s="249"/>
      <c r="Y32" s="249"/>
      <c r="Z32" s="249"/>
      <c r="AA32" s="169"/>
      <c r="AB32" s="208"/>
      <c r="AC32" s="169" t="s">
        <v>734</v>
      </c>
      <c r="AE32" s="194" t="s">
        <v>898</v>
      </c>
      <c r="AF32" s="259"/>
      <c r="AG32" s="259"/>
      <c r="AH32" s="259"/>
      <c r="AI32" s="252"/>
      <c r="AJ32" s="194"/>
      <c r="AK32" s="252"/>
      <c r="AL32" s="169">
        <v>1</v>
      </c>
      <c r="AM32" s="169"/>
      <c r="AN32" s="169" t="s">
        <v>89</v>
      </c>
      <c r="BI32" s="208"/>
      <c r="BJ32" s="208"/>
      <c r="BK32" s="208"/>
    </row>
    <row r="33" spans="1:63" ht="12" customHeight="1">
      <c r="A33" s="194" t="s">
        <v>208</v>
      </c>
      <c r="B33" s="194"/>
      <c r="C33" s="194"/>
      <c r="D33" s="249"/>
      <c r="E33" s="208"/>
      <c r="F33" s="208"/>
      <c r="G33" s="169" t="s">
        <v>1074</v>
      </c>
      <c r="H33" s="208"/>
      <c r="I33" s="169" t="s">
        <v>333</v>
      </c>
      <c r="J33" s="169"/>
      <c r="K33" s="194" t="s">
        <v>43</v>
      </c>
      <c r="L33" s="194"/>
      <c r="M33" s="194"/>
      <c r="N33" s="194"/>
      <c r="O33" s="194"/>
      <c r="P33" s="194"/>
      <c r="Q33" s="169">
        <v>0.5</v>
      </c>
      <c r="R33" s="208"/>
      <c r="S33" s="169" t="s">
        <v>44</v>
      </c>
      <c r="U33" s="194" t="s">
        <v>530</v>
      </c>
      <c r="V33" s="249"/>
      <c r="W33" s="249"/>
      <c r="X33" s="249"/>
      <c r="Y33" s="249"/>
      <c r="Z33" s="249"/>
      <c r="AA33" s="169"/>
      <c r="AB33" s="208"/>
      <c r="AC33" s="169" t="s">
        <v>772</v>
      </c>
      <c r="AE33" s="194" t="s">
        <v>686</v>
      </c>
      <c r="AF33" s="259"/>
      <c r="AG33" s="259"/>
      <c r="AH33" s="259"/>
      <c r="AI33" s="252"/>
      <c r="AJ33" s="194"/>
      <c r="AK33" s="252"/>
      <c r="AL33" s="169">
        <v>2</v>
      </c>
      <c r="AM33" s="169"/>
      <c r="AN33" s="169" t="s">
        <v>91</v>
      </c>
      <c r="BI33" s="208"/>
      <c r="BJ33" s="208"/>
      <c r="BK33" s="208"/>
    </row>
    <row r="34" spans="1:63" ht="12" customHeight="1">
      <c r="A34" s="194" t="s">
        <v>13</v>
      </c>
      <c r="B34" s="194"/>
      <c r="C34" s="194"/>
      <c r="D34" s="249"/>
      <c r="E34" s="208"/>
      <c r="F34" s="208"/>
      <c r="G34" s="169" t="s">
        <v>1074</v>
      </c>
      <c r="H34" s="208"/>
      <c r="I34" s="169" t="s">
        <v>333</v>
      </c>
      <c r="J34" s="169"/>
      <c r="K34" s="208"/>
      <c r="U34" s="208"/>
      <c r="V34" s="208"/>
      <c r="W34" s="208"/>
      <c r="X34" s="208"/>
      <c r="Y34" s="208"/>
      <c r="Z34" s="208"/>
      <c r="AA34" s="208"/>
      <c r="AB34" s="208"/>
      <c r="AC34" s="169"/>
      <c r="AE34" s="194" t="s">
        <v>94</v>
      </c>
      <c r="AF34" s="259"/>
      <c r="AG34" s="259"/>
      <c r="AH34" s="194"/>
      <c r="AI34" s="252"/>
      <c r="AJ34" s="194"/>
      <c r="AK34" s="252"/>
      <c r="AL34" s="169">
        <v>1</v>
      </c>
      <c r="AM34" s="169"/>
      <c r="AN34" s="169" t="s">
        <v>96</v>
      </c>
      <c r="BI34" s="208"/>
      <c r="BJ34" s="208"/>
      <c r="BK34" s="208"/>
    </row>
    <row r="35" spans="1:63" ht="12" customHeight="1">
      <c r="A35" s="194" t="s">
        <v>16</v>
      </c>
      <c r="B35" s="194"/>
      <c r="C35" s="194"/>
      <c r="D35" s="249"/>
      <c r="E35" s="208"/>
      <c r="F35" s="208"/>
      <c r="G35" s="169">
        <v>0.2</v>
      </c>
      <c r="H35" s="208"/>
      <c r="I35" s="169" t="s">
        <v>741</v>
      </c>
      <c r="J35" s="169"/>
      <c r="K35" s="137" t="s">
        <v>48</v>
      </c>
      <c r="L35" s="250"/>
      <c r="M35" s="250"/>
      <c r="N35" s="250"/>
      <c r="O35" s="250"/>
      <c r="P35" s="249"/>
      <c r="Q35" s="251"/>
      <c r="R35" s="208"/>
      <c r="S35" s="251"/>
      <c r="U35" s="137" t="s">
        <v>330</v>
      </c>
      <c r="V35" s="137"/>
      <c r="W35" s="137"/>
      <c r="X35" s="137"/>
      <c r="Y35" s="137"/>
      <c r="Z35" s="137"/>
      <c r="AA35" s="162"/>
      <c r="AB35" s="208"/>
      <c r="AC35" s="137"/>
      <c r="AE35" s="194" t="s">
        <v>687</v>
      </c>
      <c r="AF35" s="259"/>
      <c r="AG35" s="259"/>
      <c r="AH35" s="259"/>
      <c r="AI35" s="252"/>
      <c r="AJ35" s="194"/>
      <c r="AK35" s="252"/>
      <c r="AL35" s="169">
        <v>2</v>
      </c>
      <c r="AM35" s="169"/>
      <c r="AN35" s="169" t="s">
        <v>100</v>
      </c>
      <c r="BI35" s="208"/>
      <c r="BJ35" s="208"/>
      <c r="BK35" s="208"/>
    </row>
    <row r="36" spans="1:63" ht="12" customHeight="1">
      <c r="A36" s="194" t="s">
        <v>18</v>
      </c>
      <c r="B36" s="194"/>
      <c r="C36" s="194"/>
      <c r="D36" s="249"/>
      <c r="E36" s="208"/>
      <c r="F36" s="208"/>
      <c r="G36" s="169">
        <v>1</v>
      </c>
      <c r="H36" s="208"/>
      <c r="I36" s="169" t="s">
        <v>906</v>
      </c>
      <c r="J36" s="169"/>
      <c r="K36" s="194" t="s">
        <v>898</v>
      </c>
      <c r="L36" s="249"/>
      <c r="M36" s="249"/>
      <c r="N36" s="249"/>
      <c r="O36" s="249"/>
      <c r="P36" s="249"/>
      <c r="Q36" s="169">
        <v>0.1</v>
      </c>
      <c r="R36" s="208"/>
      <c r="S36" s="169" t="s">
        <v>89</v>
      </c>
      <c r="U36" s="194" t="s">
        <v>334</v>
      </c>
      <c r="V36" s="249"/>
      <c r="W36" s="249"/>
      <c r="X36" s="249"/>
      <c r="Y36" s="249"/>
      <c r="Z36" s="249"/>
      <c r="AA36" s="169"/>
      <c r="AB36" s="208"/>
      <c r="AC36" s="169"/>
      <c r="AE36" s="194" t="s">
        <v>688</v>
      </c>
      <c r="AF36" s="259"/>
      <c r="AG36" s="259"/>
      <c r="AH36" s="259"/>
      <c r="AI36" s="252"/>
      <c r="AJ36" s="194"/>
      <c r="AK36" s="252"/>
      <c r="AL36" s="169">
        <v>3</v>
      </c>
      <c r="AM36" s="169"/>
      <c r="AN36" s="169" t="s">
        <v>93</v>
      </c>
      <c r="BI36" s="208"/>
      <c r="BJ36" s="208"/>
      <c r="BK36" s="208"/>
    </row>
    <row r="37" spans="10:63" ht="12" customHeight="1">
      <c r="J37" s="169"/>
      <c r="K37" s="194" t="s">
        <v>53</v>
      </c>
      <c r="L37" s="249"/>
      <c r="M37" s="249"/>
      <c r="N37" s="249"/>
      <c r="O37" s="249"/>
      <c r="P37" s="249"/>
      <c r="Q37" s="169">
        <v>0.5</v>
      </c>
      <c r="R37" s="208"/>
      <c r="S37" s="169" t="s">
        <v>674</v>
      </c>
      <c r="U37" s="194" t="s">
        <v>525</v>
      </c>
      <c r="V37" s="249"/>
      <c r="W37" s="249"/>
      <c r="X37" s="249"/>
      <c r="Y37" s="249"/>
      <c r="Z37" s="249"/>
      <c r="AA37" s="169"/>
      <c r="AB37" s="208"/>
      <c r="AC37" s="169"/>
      <c r="AE37" s="194" t="s">
        <v>900</v>
      </c>
      <c r="AF37" s="254"/>
      <c r="AG37" s="254"/>
      <c r="AH37" s="194"/>
      <c r="AI37" s="252"/>
      <c r="AJ37" s="169"/>
      <c r="AK37" s="252"/>
      <c r="AL37" s="169">
        <v>1</v>
      </c>
      <c r="AM37" s="194"/>
      <c r="AN37" s="169" t="s">
        <v>669</v>
      </c>
      <c r="AP37" s="208"/>
      <c r="AQ37" s="208"/>
      <c r="BI37" s="208"/>
      <c r="BJ37" s="208"/>
      <c r="BK37" s="208"/>
    </row>
    <row r="38" spans="1:63" ht="12" customHeight="1">
      <c r="A38" s="137" t="s">
        <v>21</v>
      </c>
      <c r="B38" s="194"/>
      <c r="C38" s="194"/>
      <c r="D38" s="249"/>
      <c r="E38" s="208"/>
      <c r="F38" s="208"/>
      <c r="G38" s="169"/>
      <c r="H38" s="208"/>
      <c r="I38" s="169"/>
      <c r="J38" s="169"/>
      <c r="K38" s="194" t="s">
        <v>535</v>
      </c>
      <c r="L38" s="249"/>
      <c r="M38" s="249"/>
      <c r="N38" s="249"/>
      <c r="O38" s="249"/>
      <c r="P38" s="249"/>
      <c r="Q38" s="169">
        <v>1</v>
      </c>
      <c r="R38" s="208"/>
      <c r="S38" s="169" t="s">
        <v>669</v>
      </c>
      <c r="U38" s="194" t="s">
        <v>514</v>
      </c>
      <c r="V38" s="249"/>
      <c r="W38" s="249"/>
      <c r="X38" s="249"/>
      <c r="Y38" s="249"/>
      <c r="Z38" s="249"/>
      <c r="AA38" s="169"/>
      <c r="AB38" s="208"/>
      <c r="AC38" s="169"/>
      <c r="AE38" s="194" t="s">
        <v>689</v>
      </c>
      <c r="AF38" s="254"/>
      <c r="AG38" s="254"/>
      <c r="AH38" s="254"/>
      <c r="AI38" s="252"/>
      <c r="AJ38" s="169"/>
      <c r="AK38" s="252"/>
      <c r="AL38" s="169">
        <v>2</v>
      </c>
      <c r="AM38" s="194"/>
      <c r="AN38" s="169" t="s">
        <v>96</v>
      </c>
      <c r="BI38" s="208"/>
      <c r="BJ38" s="208"/>
      <c r="BK38" s="208"/>
    </row>
    <row r="39" spans="1:63" ht="12" customHeight="1">
      <c r="A39" s="194" t="s">
        <v>24</v>
      </c>
      <c r="B39" s="194"/>
      <c r="C39" s="194"/>
      <c r="D39" s="249"/>
      <c r="E39" s="208"/>
      <c r="F39" s="208"/>
      <c r="G39" s="169">
        <v>0.2</v>
      </c>
      <c r="H39" s="208"/>
      <c r="I39" s="169" t="s">
        <v>669</v>
      </c>
      <c r="J39" s="169"/>
      <c r="K39" s="194" t="s">
        <v>538</v>
      </c>
      <c r="L39" s="249"/>
      <c r="M39" s="249"/>
      <c r="N39" s="249"/>
      <c r="O39" s="249"/>
      <c r="P39" s="249"/>
      <c r="Q39" s="169">
        <v>0.3</v>
      </c>
      <c r="R39" s="208"/>
      <c r="S39" s="169" t="s">
        <v>669</v>
      </c>
      <c r="U39" s="194" t="s">
        <v>521</v>
      </c>
      <c r="V39" s="249"/>
      <c r="W39" s="249"/>
      <c r="X39" s="249"/>
      <c r="Y39" s="249"/>
      <c r="Z39" s="249"/>
      <c r="AA39" s="169" t="s">
        <v>522</v>
      </c>
      <c r="AB39" s="208"/>
      <c r="AC39" s="169" t="s">
        <v>523</v>
      </c>
      <c r="AE39" s="194" t="s">
        <v>690</v>
      </c>
      <c r="AF39" s="259"/>
      <c r="AG39" s="259"/>
      <c r="AH39" s="194"/>
      <c r="AI39" s="252"/>
      <c r="AJ39" s="255"/>
      <c r="AK39" s="252"/>
      <c r="AL39" s="169">
        <v>1</v>
      </c>
      <c r="AM39" s="194"/>
      <c r="AN39" s="256"/>
      <c r="BI39" s="208"/>
      <c r="BJ39" s="208"/>
      <c r="BK39" s="208"/>
    </row>
    <row r="40" spans="1:63" ht="12" customHeight="1">
      <c r="A40" s="194" t="s">
        <v>27</v>
      </c>
      <c r="B40" s="194"/>
      <c r="C40" s="194"/>
      <c r="D40" s="249"/>
      <c r="E40" s="208"/>
      <c r="F40" s="208"/>
      <c r="G40" s="169">
        <v>0.3</v>
      </c>
      <c r="H40" s="208"/>
      <c r="I40" s="169" t="s">
        <v>669</v>
      </c>
      <c r="J40" s="169"/>
      <c r="K40" s="194" t="s">
        <v>541</v>
      </c>
      <c r="L40" s="249"/>
      <c r="M40" s="249"/>
      <c r="N40" s="249"/>
      <c r="O40" s="249"/>
      <c r="P40" s="249"/>
      <c r="Q40" s="169">
        <v>0.1</v>
      </c>
      <c r="R40" s="208"/>
      <c r="S40" s="169" t="s">
        <v>542</v>
      </c>
      <c r="U40" s="194" t="s">
        <v>372</v>
      </c>
      <c r="V40" s="249"/>
      <c r="W40" s="249"/>
      <c r="X40" s="249"/>
      <c r="Y40" s="249"/>
      <c r="Z40" s="249"/>
      <c r="AA40" s="169"/>
      <c r="AB40" s="208"/>
      <c r="AC40" s="169"/>
      <c r="AE40" s="194" t="s">
        <v>691</v>
      </c>
      <c r="AF40" s="259"/>
      <c r="AG40" s="259"/>
      <c r="AH40" s="194"/>
      <c r="AI40" s="252"/>
      <c r="AJ40" s="194"/>
      <c r="AK40" s="252"/>
      <c r="AL40" s="169">
        <v>3</v>
      </c>
      <c r="AM40" s="169"/>
      <c r="AN40" s="169" t="s">
        <v>674</v>
      </c>
      <c r="BI40" s="208"/>
      <c r="BJ40" s="208"/>
      <c r="BK40" s="208"/>
    </row>
    <row r="41" spans="1:63" ht="12" customHeight="1">
      <c r="A41" s="194" t="s">
        <v>30</v>
      </c>
      <c r="B41" s="194"/>
      <c r="C41" s="194"/>
      <c r="D41" s="249"/>
      <c r="E41" s="208"/>
      <c r="F41" s="208"/>
      <c r="G41" s="169">
        <v>0.1</v>
      </c>
      <c r="H41" s="208"/>
      <c r="I41" s="169" t="s">
        <v>674</v>
      </c>
      <c r="J41" s="169"/>
      <c r="K41" s="194" t="s">
        <v>545</v>
      </c>
      <c r="L41" s="249"/>
      <c r="M41" s="249"/>
      <c r="N41" s="249"/>
      <c r="O41" s="249"/>
      <c r="P41" s="249"/>
      <c r="Q41" s="169">
        <v>0.2</v>
      </c>
      <c r="R41" s="208"/>
      <c r="S41" s="169" t="s">
        <v>906</v>
      </c>
      <c r="U41" s="194" t="s">
        <v>375</v>
      </c>
      <c r="V41" s="249"/>
      <c r="W41" s="249"/>
      <c r="X41" s="249"/>
      <c r="Y41" s="249"/>
      <c r="Z41" s="249"/>
      <c r="AA41" s="169" t="s">
        <v>522</v>
      </c>
      <c r="AB41" s="208"/>
      <c r="AC41" s="169" t="s">
        <v>186</v>
      </c>
      <c r="AE41" s="194" t="s">
        <v>692</v>
      </c>
      <c r="AF41" s="259"/>
      <c r="AG41" s="259"/>
      <c r="AH41" s="259"/>
      <c r="AI41" s="252"/>
      <c r="AJ41" s="194"/>
      <c r="AK41" s="252"/>
      <c r="AL41" s="169">
        <v>4</v>
      </c>
      <c r="AM41" s="169"/>
      <c r="AN41" s="169" t="s">
        <v>89</v>
      </c>
      <c r="BI41" s="208"/>
      <c r="BJ41" s="208"/>
      <c r="BK41" s="208"/>
    </row>
    <row r="42" spans="1:63" ht="12" customHeight="1">
      <c r="A42" s="194" t="s">
        <v>33</v>
      </c>
      <c r="B42" s="194"/>
      <c r="C42" s="194"/>
      <c r="D42" s="249"/>
      <c r="E42" s="208"/>
      <c r="F42" s="208"/>
      <c r="G42" s="169">
        <v>0.1</v>
      </c>
      <c r="H42" s="208"/>
      <c r="I42" s="169" t="s">
        <v>333</v>
      </c>
      <c r="J42" s="169"/>
      <c r="K42" s="194" t="s">
        <v>194</v>
      </c>
      <c r="L42" s="249"/>
      <c r="M42" s="249"/>
      <c r="N42" s="249"/>
      <c r="O42" s="249"/>
      <c r="P42" s="249"/>
      <c r="Q42" s="169">
        <v>0.2</v>
      </c>
      <c r="R42" s="208"/>
      <c r="S42" s="169" t="s">
        <v>760</v>
      </c>
      <c r="U42" s="194" t="s">
        <v>189</v>
      </c>
      <c r="V42" s="249"/>
      <c r="W42" s="249"/>
      <c r="X42" s="249"/>
      <c r="Y42" s="249"/>
      <c r="Z42" s="249"/>
      <c r="AA42" s="169"/>
      <c r="AB42" s="208"/>
      <c r="AC42" s="169"/>
      <c r="AE42" s="194" t="s">
        <v>693</v>
      </c>
      <c r="AF42" s="259"/>
      <c r="AG42" s="259"/>
      <c r="AH42" s="194"/>
      <c r="AI42" s="252"/>
      <c r="AJ42" s="194"/>
      <c r="AK42" s="252"/>
      <c r="AL42" s="169">
        <v>2</v>
      </c>
      <c r="AM42" s="169"/>
      <c r="AN42" s="169" t="s">
        <v>760</v>
      </c>
      <c r="BI42" s="208"/>
      <c r="BJ42" s="208"/>
      <c r="BK42" s="208"/>
    </row>
    <row r="43" spans="1:63" ht="12" customHeight="1">
      <c r="A43" s="194" t="s">
        <v>58</v>
      </c>
      <c r="B43" s="194"/>
      <c r="C43" s="194"/>
      <c r="D43" s="249"/>
      <c r="E43" s="208"/>
      <c r="F43" s="208"/>
      <c r="G43" s="169" t="s">
        <v>1074</v>
      </c>
      <c r="H43" s="208"/>
      <c r="I43" s="169" t="s">
        <v>337</v>
      </c>
      <c r="J43" s="169"/>
      <c r="K43" s="194" t="s">
        <v>197</v>
      </c>
      <c r="L43" s="249"/>
      <c r="M43" s="249"/>
      <c r="N43" s="249"/>
      <c r="O43" s="249"/>
      <c r="P43" s="249"/>
      <c r="Q43" s="169">
        <v>1</v>
      </c>
      <c r="R43" s="208"/>
      <c r="S43" s="169" t="s">
        <v>669</v>
      </c>
      <c r="U43" s="194" t="s">
        <v>0</v>
      </c>
      <c r="V43" s="249"/>
      <c r="W43" s="249"/>
      <c r="X43" s="249"/>
      <c r="Y43" s="249"/>
      <c r="Z43" s="249"/>
      <c r="AA43" s="169" t="s">
        <v>522</v>
      </c>
      <c r="AB43" s="208"/>
      <c r="AC43" s="169" t="s">
        <v>1</v>
      </c>
      <c r="AE43" s="194" t="s">
        <v>519</v>
      </c>
      <c r="AF43" s="254"/>
      <c r="AG43" s="254"/>
      <c r="AH43" s="194"/>
      <c r="AI43" s="252"/>
      <c r="AJ43" s="194"/>
      <c r="AK43" s="252"/>
      <c r="AL43" s="169">
        <v>4</v>
      </c>
      <c r="AM43" s="169"/>
      <c r="AN43" s="169" t="s">
        <v>91</v>
      </c>
      <c r="BI43" s="208"/>
      <c r="BJ43" s="208"/>
      <c r="BK43" s="208"/>
    </row>
    <row r="44" spans="1:63" ht="12" customHeight="1">
      <c r="A44" s="194" t="s">
        <v>60</v>
      </c>
      <c r="B44" s="194"/>
      <c r="C44" s="194"/>
      <c r="D44" s="249"/>
      <c r="E44" s="208"/>
      <c r="F44" s="208"/>
      <c r="G44" s="169" t="s">
        <v>1074</v>
      </c>
      <c r="H44" s="208"/>
      <c r="I44" s="169" t="s">
        <v>333</v>
      </c>
      <c r="J44" s="169"/>
      <c r="K44" s="194" t="s">
        <v>199</v>
      </c>
      <c r="L44" s="249"/>
      <c r="M44" s="249"/>
      <c r="N44" s="249"/>
      <c r="O44" s="249"/>
      <c r="P44" s="249"/>
      <c r="Q44" s="169">
        <v>0.1</v>
      </c>
      <c r="R44" s="208"/>
      <c r="S44" s="169" t="s">
        <v>542</v>
      </c>
      <c r="U44" s="194" t="s">
        <v>5</v>
      </c>
      <c r="V44" s="249"/>
      <c r="W44" s="249"/>
      <c r="X44" s="249"/>
      <c r="Y44" s="249"/>
      <c r="Z44" s="249"/>
      <c r="AA44" s="169" t="s">
        <v>6</v>
      </c>
      <c r="AB44" s="208"/>
      <c r="AC44" s="169" t="s">
        <v>523</v>
      </c>
      <c r="AE44" s="194" t="s">
        <v>582</v>
      </c>
      <c r="AF44" s="254"/>
      <c r="AG44" s="254"/>
      <c r="AH44" s="194"/>
      <c r="AI44" s="169"/>
      <c r="AJ44" s="194"/>
      <c r="AK44" s="252"/>
      <c r="AL44" s="169">
        <v>1</v>
      </c>
      <c r="AM44" s="169"/>
      <c r="AN44" s="169" t="s">
        <v>89</v>
      </c>
      <c r="BI44" s="208"/>
      <c r="BJ44" s="208"/>
      <c r="BK44" s="208"/>
    </row>
    <row r="45" spans="1:63" ht="12" customHeight="1">
      <c r="A45" s="194" t="s">
        <v>62</v>
      </c>
      <c r="B45" s="194"/>
      <c r="C45" s="194"/>
      <c r="D45" s="249"/>
      <c r="E45" s="208"/>
      <c r="F45" s="208"/>
      <c r="G45" s="169">
        <v>0.1</v>
      </c>
      <c r="H45" s="208"/>
      <c r="I45" s="169" t="s">
        <v>741</v>
      </c>
      <c r="J45" s="169"/>
      <c r="K45" s="194" t="s">
        <v>202</v>
      </c>
      <c r="L45" s="249"/>
      <c r="M45" s="249"/>
      <c r="N45" s="249"/>
      <c r="O45" s="249"/>
      <c r="P45" s="249"/>
      <c r="Q45" s="169" t="s">
        <v>1074</v>
      </c>
      <c r="R45" s="208"/>
      <c r="S45" s="169" t="s">
        <v>333</v>
      </c>
      <c r="U45" s="194" t="s">
        <v>9</v>
      </c>
      <c r="V45" s="249"/>
      <c r="W45" s="249"/>
      <c r="X45" s="249"/>
      <c r="Y45" s="249"/>
      <c r="Z45" s="249"/>
      <c r="AA45" s="169" t="s">
        <v>10</v>
      </c>
      <c r="AB45" s="208"/>
      <c r="AC45" s="169" t="s">
        <v>523</v>
      </c>
      <c r="AE45" s="194" t="s">
        <v>580</v>
      </c>
      <c r="AF45" s="194"/>
      <c r="AG45" s="194"/>
      <c r="AH45" s="194"/>
      <c r="AI45" s="169"/>
      <c r="AJ45" s="194"/>
      <c r="AK45" s="252"/>
      <c r="AL45" s="169">
        <v>2</v>
      </c>
      <c r="AM45" s="169"/>
      <c r="AN45" s="169" t="s">
        <v>766</v>
      </c>
      <c r="BI45" s="192"/>
      <c r="BJ45" s="208"/>
      <c r="BK45" s="208"/>
    </row>
    <row r="46" spans="1:63" ht="12" customHeight="1">
      <c r="A46" s="194" t="s">
        <v>620</v>
      </c>
      <c r="B46" s="194"/>
      <c r="C46" s="194"/>
      <c r="D46" s="249"/>
      <c r="E46" s="208"/>
      <c r="F46" s="208"/>
      <c r="G46" s="169" t="s">
        <v>1074</v>
      </c>
      <c r="H46" s="208"/>
      <c r="I46" s="169" t="s">
        <v>906</v>
      </c>
      <c r="J46" s="169"/>
      <c r="K46" s="194" t="s">
        <v>206</v>
      </c>
      <c r="L46" s="249"/>
      <c r="M46" s="249"/>
      <c r="N46" s="249"/>
      <c r="O46" s="249"/>
      <c r="P46" s="249"/>
      <c r="Q46" s="169" t="s">
        <v>1074</v>
      </c>
      <c r="R46" s="208"/>
      <c r="S46" s="169" t="s">
        <v>333</v>
      </c>
      <c r="U46" s="194" t="s">
        <v>39</v>
      </c>
      <c r="V46" s="249"/>
      <c r="W46" s="249"/>
      <c r="X46" s="249"/>
      <c r="Y46" s="249"/>
      <c r="Z46" s="249"/>
      <c r="AA46" s="169" t="s">
        <v>40</v>
      </c>
      <c r="AB46" s="208"/>
      <c r="AC46" s="169" t="s">
        <v>41</v>
      </c>
      <c r="AE46" s="194" t="s">
        <v>581</v>
      </c>
      <c r="AF46" s="254"/>
      <c r="AG46" s="254"/>
      <c r="AH46" s="194"/>
      <c r="AI46" s="169"/>
      <c r="AJ46" s="194"/>
      <c r="AK46" s="252"/>
      <c r="AL46" s="169">
        <v>3</v>
      </c>
      <c r="AM46" s="169"/>
      <c r="AN46" s="169" t="s">
        <v>768</v>
      </c>
      <c r="BI46" s="208"/>
      <c r="BJ46" s="208"/>
      <c r="BK46" s="208"/>
    </row>
    <row r="47" spans="1:63" ht="12" customHeight="1">
      <c r="A47" s="194" t="s">
        <v>603</v>
      </c>
      <c r="B47" s="194"/>
      <c r="C47" s="194"/>
      <c r="D47" s="249"/>
      <c r="E47" s="208"/>
      <c r="F47" s="208"/>
      <c r="G47" s="169">
        <v>0.2</v>
      </c>
      <c r="H47" s="208"/>
      <c r="I47" s="169" t="s">
        <v>204</v>
      </c>
      <c r="J47" s="169"/>
      <c r="K47" s="194" t="s">
        <v>209</v>
      </c>
      <c r="L47" s="249"/>
      <c r="M47" s="249"/>
      <c r="N47" s="249"/>
      <c r="O47" s="249"/>
      <c r="P47" s="249"/>
      <c r="Q47" s="169" t="s">
        <v>1074</v>
      </c>
      <c r="R47" s="208"/>
      <c r="S47" s="169" t="s">
        <v>333</v>
      </c>
      <c r="U47" s="194" t="s">
        <v>45</v>
      </c>
      <c r="V47" s="249"/>
      <c r="W47" s="249"/>
      <c r="X47" s="249"/>
      <c r="Y47" s="249"/>
      <c r="Z47" s="249"/>
      <c r="AA47" s="169" t="s">
        <v>46</v>
      </c>
      <c r="AB47" s="208"/>
      <c r="AC47" s="169" t="s">
        <v>333</v>
      </c>
      <c r="AE47" s="194" t="s">
        <v>579</v>
      </c>
      <c r="AF47" s="254"/>
      <c r="AG47" s="254"/>
      <c r="AH47" s="194"/>
      <c r="AI47" s="252"/>
      <c r="AJ47" s="194"/>
      <c r="AK47" s="252"/>
      <c r="AL47" s="169">
        <v>1</v>
      </c>
      <c r="AM47" s="169"/>
      <c r="AN47" s="169" t="s">
        <v>100</v>
      </c>
      <c r="BI47" s="192"/>
      <c r="BJ47" s="208"/>
      <c r="BK47" s="208"/>
    </row>
    <row r="48" spans="1:63" ht="12" customHeight="1">
      <c r="A48" s="194" t="s">
        <v>240</v>
      </c>
      <c r="B48" s="194"/>
      <c r="C48" s="194"/>
      <c r="D48" s="249"/>
      <c r="E48" s="208"/>
      <c r="F48" s="208"/>
      <c r="G48" s="169">
        <v>0.1</v>
      </c>
      <c r="H48" s="208"/>
      <c r="I48" s="169" t="s">
        <v>910</v>
      </c>
      <c r="J48" s="169"/>
      <c r="K48" s="194" t="s">
        <v>14</v>
      </c>
      <c r="L48" s="249"/>
      <c r="M48" s="249"/>
      <c r="N48" s="249"/>
      <c r="O48" s="249"/>
      <c r="P48" s="249"/>
      <c r="Q48" s="169">
        <v>0.2</v>
      </c>
      <c r="R48" s="208"/>
      <c r="S48" s="169" t="s">
        <v>669</v>
      </c>
      <c r="U48" s="194" t="s">
        <v>49</v>
      </c>
      <c r="V48" s="249"/>
      <c r="W48" s="249"/>
      <c r="X48" s="249"/>
      <c r="Y48" s="249"/>
      <c r="Z48" s="249"/>
      <c r="AA48" s="169"/>
      <c r="AB48" s="208"/>
      <c r="AC48" s="169" t="s">
        <v>523</v>
      </c>
      <c r="AE48" s="194" t="s">
        <v>605</v>
      </c>
      <c r="AF48" s="259"/>
      <c r="AG48" s="259"/>
      <c r="AH48" s="259"/>
      <c r="AI48" s="252"/>
      <c r="AJ48" s="194"/>
      <c r="AK48" s="252"/>
      <c r="AL48" s="169">
        <v>2</v>
      </c>
      <c r="AM48" s="169"/>
      <c r="AN48" s="169" t="s">
        <v>772</v>
      </c>
      <c r="BI48" s="208"/>
      <c r="BJ48" s="208"/>
      <c r="BK48" s="208"/>
    </row>
    <row r="49" spans="1:63" ht="12" customHeight="1">
      <c r="A49" s="194" t="s">
        <v>459</v>
      </c>
      <c r="B49" s="194"/>
      <c r="C49" s="194"/>
      <c r="D49" s="249"/>
      <c r="E49" s="208"/>
      <c r="F49" s="208"/>
      <c r="G49" s="169">
        <v>0.1</v>
      </c>
      <c r="H49" s="208"/>
      <c r="I49" s="169" t="s">
        <v>906</v>
      </c>
      <c r="J49" s="169"/>
      <c r="K49" s="194" t="s">
        <v>17</v>
      </c>
      <c r="L49" s="249"/>
      <c r="M49" s="249"/>
      <c r="N49" s="249"/>
      <c r="O49" s="249"/>
      <c r="P49" s="249"/>
      <c r="Q49" s="169">
        <v>0.2</v>
      </c>
      <c r="R49" s="208"/>
      <c r="S49" s="169" t="s">
        <v>906</v>
      </c>
      <c r="AE49" s="194" t="s">
        <v>578</v>
      </c>
      <c r="AF49" s="259"/>
      <c r="AG49" s="259"/>
      <c r="AH49" s="194"/>
      <c r="AI49" s="252"/>
      <c r="AJ49" s="194"/>
      <c r="AK49" s="252"/>
      <c r="AL49" s="169">
        <v>2</v>
      </c>
      <c r="AM49" s="169"/>
      <c r="AN49" s="169" t="s">
        <v>774</v>
      </c>
      <c r="BI49" s="208"/>
      <c r="BJ49" s="208"/>
      <c r="BK49" s="208"/>
    </row>
    <row r="50" spans="1:63" ht="12" customHeight="1">
      <c r="A50" s="194" t="s">
        <v>462</v>
      </c>
      <c r="B50" s="194"/>
      <c r="C50" s="194"/>
      <c r="D50" s="249"/>
      <c r="E50" s="208"/>
      <c r="F50" s="208"/>
      <c r="G50" s="169" t="s">
        <v>1074</v>
      </c>
      <c r="H50" s="208"/>
      <c r="I50" s="169" t="s">
        <v>44</v>
      </c>
      <c r="J50" s="169"/>
      <c r="K50" s="194" t="s">
        <v>19</v>
      </c>
      <c r="L50" s="249"/>
      <c r="M50" s="249"/>
      <c r="N50" s="249"/>
      <c r="O50" s="249"/>
      <c r="P50" s="249"/>
      <c r="Q50" s="169">
        <v>0.2</v>
      </c>
      <c r="R50" s="208"/>
      <c r="S50" s="169" t="s">
        <v>96</v>
      </c>
      <c r="U50" s="137" t="s">
        <v>51</v>
      </c>
      <c r="V50" s="249"/>
      <c r="W50" s="249"/>
      <c r="X50" s="249"/>
      <c r="Y50" s="249"/>
      <c r="Z50" s="249"/>
      <c r="AA50" s="249"/>
      <c r="AB50" s="169"/>
      <c r="AC50" s="169"/>
      <c r="AD50" s="208"/>
      <c r="AE50" s="194" t="s">
        <v>577</v>
      </c>
      <c r="AF50" s="259"/>
      <c r="AG50" s="259"/>
      <c r="AH50" s="194"/>
      <c r="AI50" s="252"/>
      <c r="AJ50" s="194"/>
      <c r="AK50" s="252"/>
      <c r="AL50" s="169">
        <v>2</v>
      </c>
      <c r="AM50" s="169"/>
      <c r="AN50" s="169" t="s">
        <v>772</v>
      </c>
      <c r="BI50" s="208"/>
      <c r="BJ50" s="208"/>
      <c r="BK50" s="208"/>
    </row>
    <row r="51" spans="1:63" ht="12" customHeight="1">
      <c r="A51" s="194" t="s">
        <v>465</v>
      </c>
      <c r="B51" s="194"/>
      <c r="C51" s="194"/>
      <c r="D51" s="249"/>
      <c r="E51" s="208"/>
      <c r="F51" s="208"/>
      <c r="G51" s="169">
        <v>0.1</v>
      </c>
      <c r="H51" s="208"/>
      <c r="I51" s="169" t="s">
        <v>741</v>
      </c>
      <c r="J51" s="169"/>
      <c r="K51" s="194" t="s">
        <v>22</v>
      </c>
      <c r="L51" s="249"/>
      <c r="M51" s="249"/>
      <c r="N51" s="249"/>
      <c r="O51" s="249"/>
      <c r="P51" s="249"/>
      <c r="Q51" s="169" t="s">
        <v>1074</v>
      </c>
      <c r="R51" s="208"/>
      <c r="S51" s="169" t="s">
        <v>542</v>
      </c>
      <c r="U51" s="194" t="s">
        <v>54</v>
      </c>
      <c r="V51" s="249"/>
      <c r="W51" s="249"/>
      <c r="X51" s="249"/>
      <c r="Y51" s="249"/>
      <c r="Z51" s="249"/>
      <c r="AA51" s="249"/>
      <c r="AB51" s="169"/>
      <c r="AC51" s="169"/>
      <c r="AD51" s="208"/>
      <c r="AE51" s="194" t="s">
        <v>575</v>
      </c>
      <c r="AF51" s="259"/>
      <c r="AG51" s="259"/>
      <c r="AH51" s="259"/>
      <c r="AI51" s="252"/>
      <c r="AJ51" s="194"/>
      <c r="AK51" s="252"/>
      <c r="AL51" s="169">
        <v>2</v>
      </c>
      <c r="AM51" s="169"/>
      <c r="AN51" s="169" t="s">
        <v>772</v>
      </c>
      <c r="BI51" s="208"/>
      <c r="BJ51" s="208"/>
      <c r="BK51" s="208"/>
    </row>
    <row r="52" spans="1:63" ht="12" customHeight="1">
      <c r="A52" s="194" t="s">
        <v>66</v>
      </c>
      <c r="B52" s="194"/>
      <c r="C52" s="194"/>
      <c r="D52" s="249"/>
      <c r="E52" s="208"/>
      <c r="F52" s="208"/>
      <c r="G52" s="169">
        <v>0.8</v>
      </c>
      <c r="H52" s="208"/>
      <c r="I52" s="169" t="s">
        <v>910</v>
      </c>
      <c r="J52" s="169"/>
      <c r="K52" s="194" t="s">
        <v>25</v>
      </c>
      <c r="L52" s="249"/>
      <c r="M52" s="249"/>
      <c r="N52" s="249"/>
      <c r="O52" s="249"/>
      <c r="P52" s="249"/>
      <c r="Q52" s="169" t="s">
        <v>1074</v>
      </c>
      <c r="R52" s="208"/>
      <c r="S52" s="169" t="s">
        <v>337</v>
      </c>
      <c r="U52" s="194" t="s">
        <v>536</v>
      </c>
      <c r="V52" s="249"/>
      <c r="W52" s="249"/>
      <c r="X52" s="249"/>
      <c r="Y52" s="249"/>
      <c r="Z52" s="249"/>
      <c r="AA52" s="249"/>
      <c r="AB52" s="169"/>
      <c r="AC52" s="169" t="s">
        <v>186</v>
      </c>
      <c r="AE52" s="194" t="s">
        <v>576</v>
      </c>
      <c r="AF52" s="259"/>
      <c r="AG52" s="259"/>
      <c r="AH52" s="194"/>
      <c r="AI52" s="252"/>
      <c r="AJ52" s="194"/>
      <c r="AK52" s="252"/>
      <c r="AL52" s="169">
        <v>3</v>
      </c>
      <c r="AM52" s="169"/>
      <c r="AN52" s="169" t="s">
        <v>734</v>
      </c>
      <c r="AS52" s="208"/>
      <c r="AT52" s="208"/>
      <c r="AU52" s="208"/>
      <c r="AV52" s="208"/>
      <c r="AW52" s="208"/>
      <c r="AX52" s="208"/>
      <c r="AY52" s="208"/>
      <c r="AZ52" s="208"/>
      <c r="BA52" s="208"/>
      <c r="BB52" s="208"/>
      <c r="BI52" s="208"/>
      <c r="BJ52" s="208"/>
      <c r="BK52" s="208"/>
    </row>
    <row r="53" spans="1:63" ht="12" customHeight="1">
      <c r="A53" s="194" t="s">
        <v>69</v>
      </c>
      <c r="B53" s="194"/>
      <c r="C53" s="194"/>
      <c r="D53" s="249"/>
      <c r="E53" s="208"/>
      <c r="F53" s="208"/>
      <c r="G53" s="169">
        <v>0.6</v>
      </c>
      <c r="H53" s="208"/>
      <c r="I53" s="169" t="s">
        <v>906</v>
      </c>
      <c r="J53" s="208"/>
      <c r="K53" s="208"/>
      <c r="L53" s="192"/>
      <c r="M53" s="192"/>
      <c r="N53" s="192"/>
      <c r="O53" s="192"/>
      <c r="P53" s="192"/>
      <c r="Q53" s="192"/>
      <c r="R53" s="192"/>
      <c r="S53" s="192"/>
      <c r="U53" s="194" t="s">
        <v>539</v>
      </c>
      <c r="V53" s="249"/>
      <c r="W53" s="249"/>
      <c r="X53" s="249"/>
      <c r="Y53" s="249"/>
      <c r="Z53" s="249"/>
      <c r="AA53" s="249"/>
      <c r="AB53" s="169"/>
      <c r="AC53" s="169" t="s">
        <v>1</v>
      </c>
      <c r="AE53" s="194" t="s">
        <v>585</v>
      </c>
      <c r="AF53" s="254"/>
      <c r="AG53" s="254"/>
      <c r="AH53" s="254"/>
      <c r="AI53" s="252"/>
      <c r="AJ53" s="194"/>
      <c r="AK53" s="252"/>
      <c r="AL53" s="169">
        <v>4</v>
      </c>
      <c r="AM53" s="169"/>
      <c r="AN53" s="169" t="s">
        <v>736</v>
      </c>
      <c r="BI53" s="208"/>
      <c r="BJ53" s="208"/>
      <c r="BK53" s="208"/>
    </row>
    <row r="54" spans="1:63" ht="12" customHeight="1">
      <c r="A54" s="208"/>
      <c r="B54" s="208"/>
      <c r="C54" s="208"/>
      <c r="D54" s="208"/>
      <c r="E54" s="208"/>
      <c r="F54" s="208"/>
      <c r="G54" s="208"/>
      <c r="H54" s="208"/>
      <c r="I54" s="208"/>
      <c r="J54" s="169"/>
      <c r="K54" s="137" t="s">
        <v>28</v>
      </c>
      <c r="L54" s="249"/>
      <c r="M54" s="249"/>
      <c r="N54" s="249"/>
      <c r="O54" s="249"/>
      <c r="P54" s="249"/>
      <c r="Q54" s="169"/>
      <c r="R54" s="208"/>
      <c r="S54" s="169"/>
      <c r="U54" s="194" t="s">
        <v>543</v>
      </c>
      <c r="V54" s="249"/>
      <c r="W54" s="249"/>
      <c r="X54" s="249"/>
      <c r="Y54" s="249"/>
      <c r="Z54" s="249"/>
      <c r="AA54" s="249"/>
      <c r="AB54" s="169"/>
      <c r="AC54" s="169" t="s">
        <v>44</v>
      </c>
      <c r="AE54" s="208"/>
      <c r="AF54" s="208"/>
      <c r="AG54" s="208"/>
      <c r="AH54" s="208"/>
      <c r="AI54" s="208"/>
      <c r="AJ54" s="208"/>
      <c r="AK54" s="208"/>
      <c r="AL54" s="208"/>
      <c r="AM54" s="208"/>
      <c r="AN54" s="208"/>
      <c r="BI54" s="208"/>
      <c r="BJ54" s="208"/>
      <c r="BK54" s="208"/>
    </row>
    <row r="55" spans="1:63" ht="12" customHeight="1">
      <c r="A55" s="137" t="s">
        <v>72</v>
      </c>
      <c r="B55" s="194"/>
      <c r="C55" s="194"/>
      <c r="D55" s="249"/>
      <c r="E55" s="208"/>
      <c r="F55" s="208"/>
      <c r="G55" s="169"/>
      <c r="H55" s="192"/>
      <c r="I55" s="169"/>
      <c r="J55" s="169"/>
      <c r="K55" s="194" t="s">
        <v>31</v>
      </c>
      <c r="L55" s="249"/>
      <c r="M55" s="249"/>
      <c r="N55" s="249"/>
      <c r="O55" s="249"/>
      <c r="P55" s="249"/>
      <c r="Q55" s="169">
        <v>0.2</v>
      </c>
      <c r="R55" s="208"/>
      <c r="S55" s="169" t="s">
        <v>669</v>
      </c>
      <c r="U55" s="194" t="s">
        <v>546</v>
      </c>
      <c r="V55" s="249"/>
      <c r="W55" s="249"/>
      <c r="X55" s="249"/>
      <c r="Y55" s="249"/>
      <c r="Z55" s="249"/>
      <c r="AA55" s="249"/>
      <c r="AB55" s="169"/>
      <c r="AC55" s="169" t="s">
        <v>333</v>
      </c>
      <c r="AE55" s="137" t="s">
        <v>235</v>
      </c>
      <c r="AF55" s="208"/>
      <c r="AG55" s="208"/>
      <c r="AH55" s="208"/>
      <c r="AI55" s="208"/>
      <c r="AJ55" s="208"/>
      <c r="AK55" s="208"/>
      <c r="AL55" s="208"/>
      <c r="AM55" s="208"/>
      <c r="AN55" s="208"/>
      <c r="BI55" s="208"/>
      <c r="BJ55" s="208"/>
      <c r="BK55" s="208"/>
    </row>
    <row r="56" spans="1:63" ht="12" customHeight="1">
      <c r="A56" s="194" t="s">
        <v>75</v>
      </c>
      <c r="B56" s="194"/>
      <c r="C56" s="194"/>
      <c r="D56" s="249"/>
      <c r="E56" s="208"/>
      <c r="F56" s="208"/>
      <c r="G56" s="169" t="s">
        <v>1074</v>
      </c>
      <c r="H56" s="208"/>
      <c r="I56" s="169" t="s">
        <v>96</v>
      </c>
      <c r="J56" s="169"/>
      <c r="K56" s="194" t="s">
        <v>34</v>
      </c>
      <c r="L56" s="249"/>
      <c r="M56" s="249"/>
      <c r="N56" s="249"/>
      <c r="O56" s="249"/>
      <c r="P56" s="249"/>
      <c r="Q56" s="169" t="s">
        <v>1074</v>
      </c>
      <c r="R56" s="208"/>
      <c r="S56" s="169" t="s">
        <v>669</v>
      </c>
      <c r="U56" s="194" t="s">
        <v>195</v>
      </c>
      <c r="V56" s="249"/>
      <c r="W56" s="249"/>
      <c r="X56" s="249"/>
      <c r="Y56" s="249"/>
      <c r="Z56" s="249"/>
      <c r="AA56" s="249"/>
      <c r="AB56" s="169"/>
      <c r="AC56" s="169" t="s">
        <v>741</v>
      </c>
      <c r="AE56" s="194" t="s">
        <v>349</v>
      </c>
      <c r="AF56" s="194"/>
      <c r="AG56" s="194"/>
      <c r="AH56" s="194"/>
      <c r="AI56" s="194"/>
      <c r="AJ56" s="194"/>
      <c r="AK56" s="249"/>
      <c r="AL56" s="169">
        <v>0.1</v>
      </c>
      <c r="AM56" s="208"/>
      <c r="AN56" s="169" t="s">
        <v>333</v>
      </c>
      <c r="BI56" s="208"/>
      <c r="BJ56" s="208"/>
      <c r="BK56" s="208"/>
    </row>
    <row r="57" spans="1:64" s="192" customFormat="1" ht="12" customHeight="1">
      <c r="A57" s="194" t="s">
        <v>78</v>
      </c>
      <c r="B57" s="194"/>
      <c r="C57" s="194"/>
      <c r="D57" s="249"/>
      <c r="G57" s="169" t="s">
        <v>1074</v>
      </c>
      <c r="I57" s="169" t="s">
        <v>766</v>
      </c>
      <c r="J57" s="169"/>
      <c r="K57" s="194" t="s">
        <v>59</v>
      </c>
      <c r="L57" s="249"/>
      <c r="M57" s="249"/>
      <c r="N57" s="249"/>
      <c r="O57" s="249"/>
      <c r="P57" s="249"/>
      <c r="Q57" s="169" t="s">
        <v>1074</v>
      </c>
      <c r="R57" s="208"/>
      <c r="S57" s="169" t="s">
        <v>204</v>
      </c>
      <c r="U57" s="194" t="s">
        <v>195</v>
      </c>
      <c r="V57" s="249"/>
      <c r="W57" s="249"/>
      <c r="X57" s="249"/>
      <c r="Y57" s="249"/>
      <c r="Z57" s="249"/>
      <c r="AA57" s="249"/>
      <c r="AB57" s="169"/>
      <c r="AC57" s="169" t="s">
        <v>741</v>
      </c>
      <c r="AE57" s="194" t="s">
        <v>738</v>
      </c>
      <c r="AF57" s="254"/>
      <c r="AG57" s="254"/>
      <c r="AH57" s="254"/>
      <c r="AI57" s="252"/>
      <c r="AJ57" s="169"/>
      <c r="AK57" s="252"/>
      <c r="AL57" s="169">
        <v>0</v>
      </c>
      <c r="AM57" s="258"/>
      <c r="AN57" s="169" t="s">
        <v>741</v>
      </c>
      <c r="BJ57" s="208"/>
      <c r="BK57" s="208"/>
      <c r="BL57" s="39"/>
    </row>
    <row r="58" spans="1:64" ht="12" customHeight="1">
      <c r="A58" s="194" t="s">
        <v>81</v>
      </c>
      <c r="B58" s="194"/>
      <c r="C58" s="194"/>
      <c r="D58" s="249"/>
      <c r="E58" s="208"/>
      <c r="F58" s="208"/>
      <c r="G58" s="169" t="s">
        <v>1074</v>
      </c>
      <c r="H58" s="208"/>
      <c r="I58" s="169" t="s">
        <v>91</v>
      </c>
      <c r="J58" s="169"/>
      <c r="K58" s="194" t="s">
        <v>61</v>
      </c>
      <c r="L58" s="249"/>
      <c r="M58" s="249"/>
      <c r="N58" s="249"/>
      <c r="O58" s="249"/>
      <c r="P58" s="249"/>
      <c r="Q58" s="169" t="s">
        <v>1074</v>
      </c>
      <c r="R58" s="208"/>
      <c r="S58" s="169" t="s">
        <v>669</v>
      </c>
      <c r="U58" s="194" t="s">
        <v>200</v>
      </c>
      <c r="V58" s="249"/>
      <c r="W58" s="249"/>
      <c r="X58" s="249"/>
      <c r="Y58" s="249"/>
      <c r="Z58" s="249"/>
      <c r="AA58" s="249"/>
      <c r="AB58" s="169"/>
      <c r="AC58" s="169" t="s">
        <v>906</v>
      </c>
      <c r="AE58" s="194" t="s">
        <v>583</v>
      </c>
      <c r="AF58" s="254"/>
      <c r="AG58" s="254"/>
      <c r="AH58" s="254"/>
      <c r="AI58" s="252"/>
      <c r="AJ58" s="169"/>
      <c r="AK58" s="252"/>
      <c r="AL58" s="169">
        <v>1</v>
      </c>
      <c r="AM58" s="258"/>
      <c r="AN58" s="169" t="s">
        <v>91</v>
      </c>
      <c r="BI58" s="208"/>
      <c r="BJ58" s="192"/>
      <c r="BK58" s="192"/>
      <c r="BL58" s="192"/>
    </row>
    <row r="59" spans="1:64" s="192" customFormat="1" ht="12" customHeight="1">
      <c r="A59" s="194" t="s">
        <v>152</v>
      </c>
      <c r="B59" s="194"/>
      <c r="C59" s="194"/>
      <c r="D59" s="249"/>
      <c r="G59" s="169">
        <v>0.3</v>
      </c>
      <c r="H59" s="208"/>
      <c r="I59" s="169" t="s">
        <v>91</v>
      </c>
      <c r="J59" s="169"/>
      <c r="K59" s="194" t="s">
        <v>63</v>
      </c>
      <c r="L59" s="249"/>
      <c r="M59" s="249"/>
      <c r="N59" s="249"/>
      <c r="O59" s="249"/>
      <c r="P59" s="249"/>
      <c r="Q59" s="169">
        <v>0.2</v>
      </c>
      <c r="R59" s="208"/>
      <c r="S59" s="169" t="s">
        <v>741</v>
      </c>
      <c r="U59" s="194" t="s">
        <v>203</v>
      </c>
      <c r="V59" s="249"/>
      <c r="W59" s="249"/>
      <c r="X59" s="249"/>
      <c r="Y59" s="249"/>
      <c r="Z59" s="249"/>
      <c r="AA59" s="249"/>
      <c r="AB59" s="169"/>
      <c r="AC59" s="169" t="s">
        <v>204</v>
      </c>
      <c r="AE59" s="194" t="s">
        <v>776</v>
      </c>
      <c r="AF59" s="254"/>
      <c r="AG59" s="254"/>
      <c r="AH59" s="254"/>
      <c r="AI59" s="252"/>
      <c r="AJ59" s="169"/>
      <c r="AK59" s="252"/>
      <c r="AL59" s="169">
        <v>3</v>
      </c>
      <c r="AM59" s="258"/>
      <c r="AN59" s="169" t="s">
        <v>734</v>
      </c>
      <c r="BJ59" s="208"/>
      <c r="BK59" s="208"/>
      <c r="BL59" s="39"/>
    </row>
    <row r="60" spans="1:64" ht="12" customHeight="1">
      <c r="A60" s="194" t="s">
        <v>156</v>
      </c>
      <c r="B60" s="194"/>
      <c r="C60" s="194"/>
      <c r="D60" s="249"/>
      <c r="E60" s="208"/>
      <c r="F60" s="208"/>
      <c r="G60" s="169">
        <v>0.2</v>
      </c>
      <c r="H60" s="208"/>
      <c r="I60" s="169" t="s">
        <v>766</v>
      </c>
      <c r="J60" s="169"/>
      <c r="K60" s="194" t="s">
        <v>621</v>
      </c>
      <c r="L60" s="249"/>
      <c r="M60" s="249"/>
      <c r="N60" s="249"/>
      <c r="O60" s="249"/>
      <c r="P60" s="249"/>
      <c r="Q60" s="169"/>
      <c r="R60" s="208"/>
      <c r="S60" s="169"/>
      <c r="U60" s="194" t="s">
        <v>207</v>
      </c>
      <c r="V60" s="249"/>
      <c r="W60" s="249"/>
      <c r="X60" s="249"/>
      <c r="Y60" s="249"/>
      <c r="Z60" s="249"/>
      <c r="AA60" s="249"/>
      <c r="AB60" s="169"/>
      <c r="AC60" s="169" t="s">
        <v>910</v>
      </c>
      <c r="AE60" s="194" t="s">
        <v>94</v>
      </c>
      <c r="AF60" s="254"/>
      <c r="AG60" s="254"/>
      <c r="AH60" s="194"/>
      <c r="AI60" s="252"/>
      <c r="AJ60" s="169"/>
      <c r="AK60" s="252"/>
      <c r="AL60" s="169">
        <v>1</v>
      </c>
      <c r="AM60" s="258"/>
      <c r="AN60" s="169" t="s">
        <v>96</v>
      </c>
      <c r="BI60" s="208"/>
      <c r="BJ60" s="192"/>
      <c r="BK60" s="192"/>
      <c r="BL60" s="192"/>
    </row>
    <row r="61" spans="1:63" ht="12" customHeight="1">
      <c r="A61" s="194" t="s">
        <v>159</v>
      </c>
      <c r="B61" s="194"/>
      <c r="C61" s="194"/>
      <c r="D61" s="249"/>
      <c r="E61" s="208"/>
      <c r="F61" s="208"/>
      <c r="G61" s="169">
        <v>0.2</v>
      </c>
      <c r="H61" s="208"/>
      <c r="I61" s="169" t="s">
        <v>768</v>
      </c>
      <c r="J61" s="169"/>
      <c r="K61" s="194" t="s">
        <v>236</v>
      </c>
      <c r="L61" s="249"/>
      <c r="M61" s="249"/>
      <c r="N61" s="249"/>
      <c r="O61" s="249"/>
      <c r="P61" s="249"/>
      <c r="Q61" s="169" t="s">
        <v>1074</v>
      </c>
      <c r="R61" s="208"/>
      <c r="S61" s="169" t="s">
        <v>906</v>
      </c>
      <c r="U61" s="194" t="s">
        <v>210</v>
      </c>
      <c r="V61" s="249"/>
      <c r="W61" s="249"/>
      <c r="X61" s="249"/>
      <c r="Y61" s="249"/>
      <c r="Z61" s="249"/>
      <c r="AA61" s="249"/>
      <c r="AB61" s="169"/>
      <c r="AC61" s="169" t="s">
        <v>12</v>
      </c>
      <c r="AE61" s="194" t="s">
        <v>898</v>
      </c>
      <c r="AF61" s="254"/>
      <c r="AG61" s="254"/>
      <c r="AH61" s="254"/>
      <c r="AI61" s="252"/>
      <c r="AJ61" s="169"/>
      <c r="AK61" s="252"/>
      <c r="AL61" s="169">
        <v>1</v>
      </c>
      <c r="AM61" s="258"/>
      <c r="AN61" s="169" t="s">
        <v>89</v>
      </c>
      <c r="BI61" s="208"/>
      <c r="BJ61" s="208"/>
      <c r="BK61" s="208"/>
    </row>
    <row r="62" spans="1:63" ht="9.75" customHeight="1">
      <c r="A62" s="194" t="s">
        <v>162</v>
      </c>
      <c r="B62" s="194"/>
      <c r="C62" s="194"/>
      <c r="D62" s="249"/>
      <c r="E62" s="208"/>
      <c r="F62" s="208"/>
      <c r="G62" s="169">
        <v>1</v>
      </c>
      <c r="H62" s="208"/>
      <c r="I62" s="169" t="s">
        <v>91</v>
      </c>
      <c r="J62" s="169"/>
      <c r="K62" s="194" t="s">
        <v>457</v>
      </c>
      <c r="L62" s="249"/>
      <c r="M62" s="249"/>
      <c r="N62" s="249"/>
      <c r="O62" s="249"/>
      <c r="P62" s="249"/>
      <c r="Q62" s="169"/>
      <c r="R62" s="208"/>
      <c r="S62" s="169"/>
      <c r="U62" s="194" t="s">
        <v>15</v>
      </c>
      <c r="V62" s="249"/>
      <c r="W62" s="249"/>
      <c r="X62" s="249"/>
      <c r="Y62" s="249"/>
      <c r="Z62" s="249"/>
      <c r="AA62" s="249"/>
      <c r="AB62" s="169"/>
      <c r="AC62" s="169" t="s">
        <v>674</v>
      </c>
      <c r="AE62" s="194" t="s">
        <v>900</v>
      </c>
      <c r="AF62" s="254"/>
      <c r="AG62" s="254"/>
      <c r="AH62" s="194"/>
      <c r="AI62" s="252"/>
      <c r="AJ62" s="169"/>
      <c r="AK62" s="252"/>
      <c r="AL62" s="169">
        <v>1</v>
      </c>
      <c r="AM62" s="258"/>
      <c r="AN62" s="169" t="s">
        <v>669</v>
      </c>
      <c r="BI62" s="208"/>
      <c r="BJ62" s="208"/>
      <c r="BK62" s="208"/>
    </row>
    <row r="63" spans="1:63" ht="9.75" customHeight="1">
      <c r="A63" s="194" t="s">
        <v>165</v>
      </c>
      <c r="B63" s="194"/>
      <c r="C63" s="194"/>
      <c r="D63" s="249"/>
      <c r="E63" s="208"/>
      <c r="F63" s="208"/>
      <c r="G63" s="169" t="s">
        <v>1074</v>
      </c>
      <c r="H63" s="208"/>
      <c r="I63" s="169" t="s">
        <v>96</v>
      </c>
      <c r="J63" s="169"/>
      <c r="K63" s="194" t="s">
        <v>460</v>
      </c>
      <c r="L63" s="249"/>
      <c r="M63" s="249"/>
      <c r="N63" s="249"/>
      <c r="O63" s="249"/>
      <c r="P63" s="249"/>
      <c r="Q63" s="169" t="s">
        <v>1074</v>
      </c>
      <c r="R63" s="208"/>
      <c r="S63" s="169" t="s">
        <v>669</v>
      </c>
      <c r="AE63" s="194" t="s">
        <v>902</v>
      </c>
      <c r="AF63" s="254"/>
      <c r="AG63" s="254"/>
      <c r="AH63" s="194"/>
      <c r="AI63" s="252"/>
      <c r="AJ63" s="169"/>
      <c r="AK63" s="252"/>
      <c r="AL63" s="169">
        <v>1</v>
      </c>
      <c r="AM63" s="258"/>
      <c r="AN63" s="169" t="s">
        <v>906</v>
      </c>
      <c r="BI63" s="208"/>
      <c r="BJ63" s="208"/>
      <c r="BK63" s="208"/>
    </row>
    <row r="64" spans="1:63" ht="9.75" customHeight="1">
      <c r="A64" s="194" t="s">
        <v>168</v>
      </c>
      <c r="B64" s="194"/>
      <c r="C64" s="194"/>
      <c r="D64" s="249"/>
      <c r="E64" s="208"/>
      <c r="F64" s="208"/>
      <c r="G64" s="169" t="s">
        <v>1074</v>
      </c>
      <c r="H64" s="208"/>
      <c r="I64" s="169" t="s">
        <v>96</v>
      </c>
      <c r="J64" s="208"/>
      <c r="K64" s="194" t="s">
        <v>463</v>
      </c>
      <c r="L64" s="249"/>
      <c r="M64" s="249"/>
      <c r="N64" s="249"/>
      <c r="O64" s="249"/>
      <c r="P64" s="249"/>
      <c r="Q64" s="169">
        <v>0.1</v>
      </c>
      <c r="R64" s="208"/>
      <c r="S64" s="169" t="s">
        <v>674</v>
      </c>
      <c r="U64" s="137" t="s">
        <v>584</v>
      </c>
      <c r="V64" s="249"/>
      <c r="W64" s="249"/>
      <c r="X64" s="249"/>
      <c r="Y64" s="249"/>
      <c r="Z64" s="249"/>
      <c r="AA64" s="249"/>
      <c r="AB64" s="249"/>
      <c r="AC64" s="249"/>
      <c r="AE64" s="194" t="s">
        <v>907</v>
      </c>
      <c r="AF64" s="254"/>
      <c r="AG64" s="254"/>
      <c r="AH64" s="194"/>
      <c r="AI64" s="252"/>
      <c r="AJ64" s="169"/>
      <c r="AK64" s="252"/>
      <c r="AL64" s="169">
        <v>0</v>
      </c>
      <c r="AM64" s="258"/>
      <c r="AN64" s="169" t="s">
        <v>910</v>
      </c>
      <c r="BI64" s="208"/>
      <c r="BJ64" s="208"/>
      <c r="BK64" s="208"/>
    </row>
    <row r="65" spans="10:63" ht="9.75" customHeight="1">
      <c r="J65" s="169"/>
      <c r="U65" s="194" t="s">
        <v>20</v>
      </c>
      <c r="V65" s="249"/>
      <c r="W65" s="249"/>
      <c r="X65" s="249"/>
      <c r="Y65" s="249"/>
      <c r="Z65" s="249"/>
      <c r="AA65" s="249"/>
      <c r="AB65" s="169"/>
      <c r="AC65" s="169" t="s">
        <v>669</v>
      </c>
      <c r="AE65" s="194" t="s">
        <v>911</v>
      </c>
      <c r="AF65" s="254"/>
      <c r="AG65" s="254"/>
      <c r="AH65" s="194"/>
      <c r="AI65" s="252"/>
      <c r="AJ65" s="255"/>
      <c r="AK65" s="252"/>
      <c r="AL65" s="169">
        <v>1</v>
      </c>
      <c r="AM65" s="208"/>
      <c r="AN65" s="169" t="s">
        <v>669</v>
      </c>
      <c r="BI65" s="208"/>
      <c r="BJ65" s="208"/>
      <c r="BK65" s="208"/>
    </row>
    <row r="66" spans="1:63" ht="9.75" customHeight="1">
      <c r="A66" s="137" t="s">
        <v>170</v>
      </c>
      <c r="B66" s="194"/>
      <c r="C66" s="194"/>
      <c r="D66" s="249"/>
      <c r="E66" s="208"/>
      <c r="F66" s="208"/>
      <c r="J66" s="169"/>
      <c r="K66" s="17" t="s">
        <v>143</v>
      </c>
      <c r="L66" s="249"/>
      <c r="M66" s="249"/>
      <c r="N66" s="249"/>
      <c r="O66" s="249"/>
      <c r="P66" s="249"/>
      <c r="Q66" s="169"/>
      <c r="R66" s="208"/>
      <c r="S66" s="169"/>
      <c r="U66" s="194" t="s">
        <v>23</v>
      </c>
      <c r="V66" s="249"/>
      <c r="W66" s="249"/>
      <c r="X66" s="249"/>
      <c r="Y66" s="249"/>
      <c r="Z66" s="249"/>
      <c r="AA66" s="249"/>
      <c r="AB66" s="169"/>
      <c r="AC66" s="169" t="s">
        <v>186</v>
      </c>
      <c r="AE66" s="208"/>
      <c r="AF66" s="208"/>
      <c r="AG66" s="208"/>
      <c r="AH66" s="208"/>
      <c r="AI66" s="208"/>
      <c r="AJ66" s="208"/>
      <c r="AK66" s="208"/>
      <c r="AL66" s="208"/>
      <c r="AM66" s="208"/>
      <c r="AN66" s="208"/>
      <c r="BI66" s="208"/>
      <c r="BJ66" s="208"/>
      <c r="BK66" s="208"/>
    </row>
    <row r="67" spans="1:63" ht="12" customHeight="1">
      <c r="A67" s="194" t="s">
        <v>172</v>
      </c>
      <c r="B67" s="194"/>
      <c r="C67" s="194"/>
      <c r="D67" s="249"/>
      <c r="E67" s="208"/>
      <c r="F67" s="208"/>
      <c r="G67" s="169">
        <v>0.1</v>
      </c>
      <c r="H67" s="208"/>
      <c r="I67" s="169" t="s">
        <v>186</v>
      </c>
      <c r="J67" s="169"/>
      <c r="K67" s="194" t="s">
        <v>67</v>
      </c>
      <c r="L67" s="249"/>
      <c r="M67" s="249"/>
      <c r="N67" s="249"/>
      <c r="O67" s="249"/>
      <c r="P67" s="249"/>
      <c r="Q67" s="169" t="s">
        <v>1074</v>
      </c>
      <c r="R67" s="208"/>
      <c r="S67" s="169" t="s">
        <v>741</v>
      </c>
      <c r="U67" s="194" t="s">
        <v>26</v>
      </c>
      <c r="V67" s="249"/>
      <c r="W67" s="249"/>
      <c r="X67" s="249"/>
      <c r="Y67" s="249"/>
      <c r="Z67" s="249"/>
      <c r="AA67" s="249"/>
      <c r="AB67" s="169"/>
      <c r="AC67" s="169" t="s">
        <v>1</v>
      </c>
      <c r="AE67" s="137" t="s">
        <v>1007</v>
      </c>
      <c r="AF67" s="208"/>
      <c r="AG67" s="208"/>
      <c r="AH67" s="208"/>
      <c r="AI67" s="208"/>
      <c r="AJ67" s="208"/>
      <c r="AK67" s="208"/>
      <c r="AL67" s="208"/>
      <c r="AM67" s="208"/>
      <c r="AN67" s="208"/>
      <c r="BI67" s="208"/>
      <c r="BJ67" s="208"/>
      <c r="BK67" s="208"/>
    </row>
    <row r="68" spans="1:63" ht="12" customHeight="1">
      <c r="A68" s="194" t="s">
        <v>340</v>
      </c>
      <c r="B68" s="194"/>
      <c r="C68" s="194"/>
      <c r="D68" s="249"/>
      <c r="E68" s="208"/>
      <c r="F68" s="208"/>
      <c r="G68" s="169">
        <v>0.1</v>
      </c>
      <c r="H68" s="208"/>
      <c r="I68" s="169" t="s">
        <v>542</v>
      </c>
      <c r="J68" s="169"/>
      <c r="K68" s="194" t="s">
        <v>70</v>
      </c>
      <c r="L68" s="249"/>
      <c r="M68" s="249"/>
      <c r="N68" s="249"/>
      <c r="O68" s="249"/>
      <c r="P68" s="249"/>
      <c r="Q68" s="169">
        <v>0.1</v>
      </c>
      <c r="R68" s="208"/>
      <c r="S68" s="169" t="s">
        <v>333</v>
      </c>
      <c r="U68" s="194" t="s">
        <v>29</v>
      </c>
      <c r="V68" s="249"/>
      <c r="W68" s="249"/>
      <c r="X68" s="249"/>
      <c r="Y68" s="249"/>
      <c r="Z68" s="249"/>
      <c r="AA68" s="249"/>
      <c r="AB68" s="169"/>
      <c r="AC68" s="169" t="s">
        <v>44</v>
      </c>
      <c r="AE68" s="194" t="s">
        <v>685</v>
      </c>
      <c r="AF68" s="208"/>
      <c r="AG68" s="208"/>
      <c r="AH68" s="208"/>
      <c r="AI68" s="208"/>
      <c r="AJ68" s="208"/>
      <c r="AK68" s="208"/>
      <c r="AL68" s="208"/>
      <c r="AM68" s="208"/>
      <c r="AN68" s="208"/>
      <c r="BI68" s="208"/>
      <c r="BJ68" s="208"/>
      <c r="BK68" s="208"/>
    </row>
    <row r="69" spans="1:63" ht="12" customHeight="1">
      <c r="A69" s="194" t="s">
        <v>343</v>
      </c>
      <c r="B69" s="194"/>
      <c r="C69" s="194"/>
      <c r="D69" s="249"/>
      <c r="E69" s="208"/>
      <c r="F69" s="208"/>
      <c r="G69" s="169">
        <v>0.3</v>
      </c>
      <c r="H69" s="208"/>
      <c r="I69" s="169" t="s">
        <v>186</v>
      </c>
      <c r="J69" s="169"/>
      <c r="K69" s="194" t="s">
        <v>73</v>
      </c>
      <c r="L69" s="249"/>
      <c r="M69" s="249"/>
      <c r="N69" s="249"/>
      <c r="O69" s="249"/>
      <c r="P69" s="249"/>
      <c r="Q69" s="169" t="s">
        <v>1074</v>
      </c>
      <c r="R69" s="208"/>
      <c r="S69" s="169" t="s">
        <v>906</v>
      </c>
      <c r="U69" s="194" t="s">
        <v>32</v>
      </c>
      <c r="V69" s="249"/>
      <c r="W69" s="249"/>
      <c r="X69" s="249"/>
      <c r="Y69" s="249"/>
      <c r="Z69" s="249"/>
      <c r="AA69" s="249"/>
      <c r="AB69" s="169"/>
      <c r="AC69" s="169" t="s">
        <v>741</v>
      </c>
      <c r="BI69" s="208"/>
      <c r="BJ69" s="208"/>
      <c r="BK69" s="208"/>
    </row>
    <row r="70" spans="1:63" ht="12" customHeight="1">
      <c r="A70" s="194" t="s">
        <v>345</v>
      </c>
      <c r="B70" s="194"/>
      <c r="C70" s="194"/>
      <c r="D70" s="249"/>
      <c r="E70" s="208"/>
      <c r="F70" s="208"/>
      <c r="G70" s="169">
        <v>0.1</v>
      </c>
      <c r="H70" s="208"/>
      <c r="I70" s="169" t="s">
        <v>41</v>
      </c>
      <c r="J70" s="169"/>
      <c r="K70" s="194" t="s">
        <v>76</v>
      </c>
      <c r="L70" s="249"/>
      <c r="M70" s="249"/>
      <c r="N70" s="249"/>
      <c r="O70" s="249"/>
      <c r="P70" s="249"/>
      <c r="Q70" s="169">
        <v>1</v>
      </c>
      <c r="R70" s="208"/>
      <c r="S70" s="169" t="s">
        <v>669</v>
      </c>
      <c r="U70" s="194" t="s">
        <v>35</v>
      </c>
      <c r="V70" s="249"/>
      <c r="W70" s="249"/>
      <c r="X70" s="249"/>
      <c r="Y70" s="249"/>
      <c r="Z70" s="249"/>
      <c r="AA70" s="249"/>
      <c r="AB70" s="169"/>
      <c r="AC70" s="169" t="s">
        <v>523</v>
      </c>
      <c r="BI70" s="208"/>
      <c r="BJ70" s="208"/>
      <c r="BK70" s="208"/>
    </row>
    <row r="71" spans="1:63" ht="12" customHeight="1">
      <c r="A71" s="194" t="s">
        <v>347</v>
      </c>
      <c r="B71" s="194"/>
      <c r="C71" s="194"/>
      <c r="D71" s="249"/>
      <c r="E71" s="208"/>
      <c r="F71" s="208"/>
      <c r="G71" s="169">
        <v>1</v>
      </c>
      <c r="H71" s="208"/>
      <c r="I71" s="169" t="s">
        <v>344</v>
      </c>
      <c r="J71" s="169"/>
      <c r="K71" s="194" t="s">
        <v>79</v>
      </c>
      <c r="L71" s="249"/>
      <c r="M71" s="249"/>
      <c r="N71" s="249"/>
      <c r="O71" s="249"/>
      <c r="P71" s="249"/>
      <c r="Q71" s="169" t="s">
        <v>1074</v>
      </c>
      <c r="R71" s="208"/>
      <c r="S71" s="169" t="s">
        <v>333</v>
      </c>
      <c r="U71" s="169"/>
      <c r="BI71" s="208"/>
      <c r="BJ71" s="208"/>
      <c r="BK71" s="208"/>
    </row>
    <row r="72" spans="10:63" ht="12" customHeight="1">
      <c r="J72" s="169"/>
      <c r="K72" s="208"/>
      <c r="U72" s="137"/>
      <c r="BI72" s="208"/>
      <c r="BJ72" s="208"/>
      <c r="BK72" s="208"/>
    </row>
    <row r="73" spans="10:63" ht="12" customHeight="1">
      <c r="J73" s="169"/>
      <c r="K73" s="208"/>
      <c r="U73" s="169"/>
      <c r="BI73" s="208"/>
      <c r="BJ73" s="208"/>
      <c r="BK73" s="208"/>
    </row>
    <row r="74" spans="10:63" ht="12" customHeight="1">
      <c r="J74" s="169"/>
      <c r="K74" s="208"/>
      <c r="U74" s="169"/>
      <c r="BI74" s="208"/>
      <c r="BJ74" s="208"/>
      <c r="BK74" s="208"/>
    </row>
    <row r="75" spans="10:63" ht="12" customHeight="1">
      <c r="J75" s="169"/>
      <c r="K75" s="208"/>
      <c r="U75" s="169"/>
      <c r="BI75" s="208"/>
      <c r="BJ75" s="208"/>
      <c r="BK75" s="208"/>
    </row>
    <row r="76" spans="10:63" ht="12" customHeight="1">
      <c r="J76" s="208"/>
      <c r="K76" s="208"/>
      <c r="U76" s="169"/>
      <c r="BI76" s="208"/>
      <c r="BJ76" s="208"/>
      <c r="BK76" s="208"/>
    </row>
    <row r="77" spans="10:63" ht="12" customHeight="1">
      <c r="J77" s="194"/>
      <c r="K77" s="208"/>
      <c r="U77" s="169"/>
      <c r="BI77" s="208"/>
      <c r="BJ77" s="208"/>
      <c r="BK77" s="208"/>
    </row>
    <row r="78" spans="10:63" ht="12" customHeight="1">
      <c r="J78" s="169"/>
      <c r="K78" s="208"/>
      <c r="U78" s="169"/>
      <c r="BI78" s="208"/>
      <c r="BJ78" s="208"/>
      <c r="BK78" s="208"/>
    </row>
    <row r="79" spans="10:63" ht="12" customHeight="1">
      <c r="J79" s="169"/>
      <c r="K79" s="208"/>
      <c r="U79" s="169"/>
      <c r="BI79" s="208"/>
      <c r="BJ79" s="208"/>
      <c r="BK79" s="208"/>
    </row>
    <row r="80" spans="10:63" ht="12" customHeight="1">
      <c r="J80" s="169"/>
      <c r="K80" s="208"/>
      <c r="U80" s="169"/>
      <c r="BI80" s="208"/>
      <c r="BJ80" s="208"/>
      <c r="BK80" s="208"/>
    </row>
    <row r="81" spans="10:63" ht="12" customHeight="1">
      <c r="J81" s="169"/>
      <c r="K81" s="208"/>
      <c r="U81" s="169"/>
      <c r="BI81" s="208"/>
      <c r="BJ81" s="208"/>
      <c r="BK81" s="208"/>
    </row>
    <row r="82" spans="10:63" ht="12" customHeight="1">
      <c r="J82" s="169"/>
      <c r="K82" s="208"/>
      <c r="U82" s="169"/>
      <c r="BI82" s="208"/>
      <c r="BJ82" s="208"/>
      <c r="BK82" s="208"/>
    </row>
    <row r="83" spans="10:63" ht="12" customHeight="1">
      <c r="J83" s="169"/>
      <c r="K83" s="208"/>
      <c r="U83" s="169"/>
      <c r="BI83" s="208"/>
      <c r="BJ83" s="208"/>
      <c r="BK83" s="208"/>
    </row>
    <row r="84" spans="10:63" ht="12" customHeight="1">
      <c r="J84" s="169"/>
      <c r="K84" s="208"/>
      <c r="U84" s="169"/>
      <c r="BI84" s="208"/>
      <c r="BJ84" s="208"/>
      <c r="BK84" s="208"/>
    </row>
    <row r="85" spans="10:63" ht="12" customHeight="1">
      <c r="J85" s="208"/>
      <c r="K85" s="208"/>
      <c r="U85" s="169"/>
      <c r="BI85" s="208"/>
      <c r="BJ85" s="208"/>
      <c r="BK85" s="208"/>
    </row>
    <row r="86" spans="10:63" ht="12" customHeight="1">
      <c r="J86" s="208"/>
      <c r="K86" s="208"/>
      <c r="U86" s="208"/>
      <c r="AI86" s="208"/>
      <c r="AJ86" s="208"/>
      <c r="AK86" s="208"/>
      <c r="AL86" s="208"/>
      <c r="AM86" s="208"/>
      <c r="AN86" s="208"/>
      <c r="AO86" s="208"/>
      <c r="AP86" s="208"/>
      <c r="AQ86" s="208"/>
      <c r="BI86" s="208"/>
      <c r="BJ86" s="208"/>
      <c r="BK86" s="208"/>
    </row>
    <row r="87" spans="10:63" ht="12" customHeight="1">
      <c r="J87" s="208"/>
      <c r="K87" s="208"/>
      <c r="U87" s="208"/>
      <c r="AI87" s="208"/>
      <c r="AJ87" s="208"/>
      <c r="AK87" s="208"/>
      <c r="AL87" s="208"/>
      <c r="AM87" s="208"/>
      <c r="AN87" s="208"/>
      <c r="AO87" s="208"/>
      <c r="AP87" s="208"/>
      <c r="AQ87" s="208"/>
      <c r="BI87" s="208"/>
      <c r="BJ87" s="208"/>
      <c r="BK87" s="208"/>
    </row>
    <row r="88" spans="10:63" ht="12" customHeight="1">
      <c r="J88" s="208"/>
      <c r="K88" s="208"/>
      <c r="U88" s="208"/>
      <c r="AI88" s="208"/>
      <c r="AJ88" s="208"/>
      <c r="AK88" s="208"/>
      <c r="AL88" s="208"/>
      <c r="AM88" s="208"/>
      <c r="AN88" s="208"/>
      <c r="AO88" s="208"/>
      <c r="AP88" s="208"/>
      <c r="AQ88" s="208"/>
      <c r="BI88" s="208"/>
      <c r="BJ88" s="208"/>
      <c r="BK88" s="208"/>
    </row>
    <row r="89" spans="10:63" ht="12" customHeight="1">
      <c r="J89" s="208"/>
      <c r="K89" s="208"/>
      <c r="L89" s="208"/>
      <c r="M89" s="208"/>
      <c r="N89" s="208"/>
      <c r="O89" s="208"/>
      <c r="P89" s="208"/>
      <c r="Q89" s="208"/>
      <c r="R89" s="208"/>
      <c r="S89" s="208"/>
      <c r="T89" s="208"/>
      <c r="U89" s="208"/>
      <c r="BI89" s="208"/>
      <c r="BJ89" s="208"/>
      <c r="BK89" s="208"/>
    </row>
    <row r="90" spans="10:63" ht="12" customHeight="1">
      <c r="J90" s="208"/>
      <c r="K90" s="208"/>
      <c r="L90" s="208"/>
      <c r="M90" s="208"/>
      <c r="N90" s="208"/>
      <c r="O90" s="208"/>
      <c r="P90" s="208"/>
      <c r="Q90" s="208"/>
      <c r="R90" s="208"/>
      <c r="S90" s="208"/>
      <c r="T90" s="208"/>
      <c r="U90" s="208"/>
      <c r="BI90" s="208"/>
      <c r="BJ90" s="208"/>
      <c r="BK90" s="208"/>
    </row>
    <row r="91" spans="10:63" ht="12" customHeight="1">
      <c r="J91" s="208"/>
      <c r="K91" s="208"/>
      <c r="L91" s="208"/>
      <c r="M91" s="208"/>
      <c r="N91" s="208"/>
      <c r="O91" s="208"/>
      <c r="P91" s="208"/>
      <c r="Q91" s="208"/>
      <c r="R91" s="208"/>
      <c r="S91" s="208"/>
      <c r="T91" s="208"/>
      <c r="U91" s="208"/>
      <c r="V91" s="208"/>
      <c r="W91" s="208"/>
      <c r="X91" s="208"/>
      <c r="Y91" s="208"/>
      <c r="Z91" s="208"/>
      <c r="AA91" s="208"/>
      <c r="AB91" s="208"/>
      <c r="AC91" s="208"/>
      <c r="AD91" s="208"/>
      <c r="AE91" s="208"/>
      <c r="BI91" s="208"/>
      <c r="BJ91" s="208"/>
      <c r="BK91" s="208"/>
    </row>
    <row r="92" spans="10:63" ht="12" customHeight="1">
      <c r="J92" s="208"/>
      <c r="K92" s="208"/>
      <c r="L92" s="208"/>
      <c r="M92" s="208"/>
      <c r="N92" s="208"/>
      <c r="O92" s="208"/>
      <c r="P92" s="208"/>
      <c r="Q92" s="208"/>
      <c r="R92" s="208"/>
      <c r="S92" s="208"/>
      <c r="T92" s="208"/>
      <c r="U92" s="208"/>
      <c r="V92" s="208"/>
      <c r="W92" s="208"/>
      <c r="X92" s="208"/>
      <c r="Y92" s="208"/>
      <c r="Z92" s="208"/>
      <c r="AA92" s="208"/>
      <c r="AB92" s="208"/>
      <c r="AC92" s="208"/>
      <c r="AD92" s="208"/>
      <c r="AE92" s="208"/>
      <c r="BI92" s="208"/>
      <c r="BJ92" s="208"/>
      <c r="BK92" s="208"/>
    </row>
    <row r="93" spans="10:63" ht="12" customHeight="1">
      <c r="J93" s="208"/>
      <c r="K93" s="208"/>
      <c r="L93" s="208"/>
      <c r="M93" s="208"/>
      <c r="N93" s="208"/>
      <c r="O93" s="208"/>
      <c r="P93" s="208"/>
      <c r="Q93" s="208"/>
      <c r="R93" s="208"/>
      <c r="S93" s="208"/>
      <c r="T93" s="208"/>
      <c r="U93" s="208"/>
      <c r="V93" s="208"/>
      <c r="W93" s="208"/>
      <c r="X93" s="208"/>
      <c r="Y93" s="208"/>
      <c r="Z93" s="208"/>
      <c r="AA93" s="208"/>
      <c r="AB93" s="208"/>
      <c r="AC93" s="208"/>
      <c r="AD93" s="208"/>
      <c r="AE93" s="208"/>
      <c r="BI93" s="208"/>
      <c r="BJ93" s="208"/>
      <c r="BK93" s="208"/>
    </row>
    <row r="94" spans="10:63" ht="12" customHeight="1">
      <c r="J94" s="208"/>
      <c r="K94" s="208"/>
      <c r="L94" s="208"/>
      <c r="M94" s="208"/>
      <c r="N94" s="208"/>
      <c r="O94" s="208"/>
      <c r="P94" s="208"/>
      <c r="Q94" s="208"/>
      <c r="R94" s="208"/>
      <c r="S94" s="208"/>
      <c r="T94" s="208"/>
      <c r="U94" s="208"/>
      <c r="V94" s="208"/>
      <c r="W94" s="208"/>
      <c r="X94" s="208"/>
      <c r="Y94" s="208"/>
      <c r="Z94" s="208"/>
      <c r="AA94" s="208"/>
      <c r="AB94" s="208"/>
      <c r="AC94" s="208"/>
      <c r="AD94" s="208"/>
      <c r="AE94" s="208"/>
      <c r="BI94" s="208"/>
      <c r="BJ94" s="208"/>
      <c r="BK94" s="208"/>
    </row>
    <row r="95" spans="10:63" ht="12" customHeight="1">
      <c r="J95" s="208"/>
      <c r="K95" s="208"/>
      <c r="L95" s="208"/>
      <c r="M95" s="208"/>
      <c r="N95" s="208"/>
      <c r="O95" s="208"/>
      <c r="P95" s="208"/>
      <c r="Q95" s="208"/>
      <c r="R95" s="208"/>
      <c r="S95" s="208"/>
      <c r="T95" s="208"/>
      <c r="U95" s="208"/>
      <c r="V95" s="208"/>
      <c r="W95" s="208"/>
      <c r="X95" s="208"/>
      <c r="Y95" s="208"/>
      <c r="Z95" s="208"/>
      <c r="AA95" s="208"/>
      <c r="AB95" s="208"/>
      <c r="AC95" s="208"/>
      <c r="AD95" s="208"/>
      <c r="AE95" s="208"/>
      <c r="BI95" s="208"/>
      <c r="BJ95" s="208"/>
      <c r="BK95" s="208"/>
    </row>
    <row r="96" spans="10:63" ht="12" customHeight="1">
      <c r="J96" s="208"/>
      <c r="K96" s="208"/>
      <c r="L96" s="208"/>
      <c r="M96" s="208"/>
      <c r="N96" s="208"/>
      <c r="O96" s="208"/>
      <c r="P96" s="208"/>
      <c r="Q96" s="208"/>
      <c r="R96" s="208"/>
      <c r="S96" s="208"/>
      <c r="T96" s="208"/>
      <c r="U96" s="208"/>
      <c r="V96" s="208"/>
      <c r="W96" s="208"/>
      <c r="X96" s="208"/>
      <c r="Y96" s="208"/>
      <c r="Z96" s="208"/>
      <c r="AA96" s="208"/>
      <c r="AB96" s="208"/>
      <c r="AC96" s="208"/>
      <c r="AD96" s="208"/>
      <c r="AE96" s="208"/>
      <c r="BI96" s="208"/>
      <c r="BJ96" s="208"/>
      <c r="BK96" s="208"/>
    </row>
    <row r="97" spans="61:63" ht="12" customHeight="1">
      <c r="BI97" s="208"/>
      <c r="BJ97" s="208"/>
      <c r="BK97" s="208"/>
    </row>
    <row r="98" spans="61:63" ht="12" customHeight="1">
      <c r="BI98" s="208"/>
      <c r="BJ98" s="208"/>
      <c r="BK98" s="208"/>
    </row>
    <row r="99" spans="61:63" ht="12" customHeight="1">
      <c r="BI99" s="208"/>
      <c r="BJ99" s="208"/>
      <c r="BK99" s="208"/>
    </row>
    <row r="100" spans="30:63" ht="12" customHeight="1">
      <c r="AD100" s="208"/>
      <c r="AE100" s="208"/>
      <c r="AF100" s="208"/>
      <c r="AG100" s="208"/>
      <c r="AH100" s="208"/>
      <c r="AI100" s="208"/>
      <c r="AJ100" s="208"/>
      <c r="AK100" s="208"/>
      <c r="AL100" s="208"/>
      <c r="AM100" s="208"/>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c r="BI100" s="208"/>
      <c r="BJ100" s="208"/>
      <c r="BK100" s="208"/>
    </row>
    <row r="101" spans="30:63" ht="12" customHeight="1">
      <c r="AD101" s="208"/>
      <c r="AE101" s="208"/>
      <c r="AF101" s="208"/>
      <c r="AG101" s="208"/>
      <c r="AH101" s="208"/>
      <c r="AI101" s="208"/>
      <c r="AJ101" s="208"/>
      <c r="AK101" s="208"/>
      <c r="AL101" s="208"/>
      <c r="AM101" s="208"/>
      <c r="AN101" s="208"/>
      <c r="AO101" s="208"/>
      <c r="AP101" s="208"/>
      <c r="AQ101" s="208"/>
      <c r="AR101" s="208"/>
      <c r="AS101" s="208"/>
      <c r="AT101" s="208"/>
      <c r="AU101" s="208"/>
      <c r="AV101" s="208"/>
      <c r="AW101" s="208"/>
      <c r="AX101" s="208"/>
      <c r="AY101" s="208"/>
      <c r="AZ101" s="208"/>
      <c r="BA101" s="208"/>
      <c r="BB101" s="208"/>
      <c r="BC101" s="208"/>
      <c r="BD101" s="208"/>
      <c r="BE101" s="208"/>
      <c r="BF101" s="208"/>
      <c r="BG101" s="208"/>
      <c r="BH101" s="208"/>
      <c r="BI101" s="208"/>
      <c r="BJ101" s="208"/>
      <c r="BK101" s="208"/>
    </row>
    <row r="102" spans="30:63" ht="12" customHeight="1">
      <c r="AD102" s="208"/>
      <c r="AE102" s="208"/>
      <c r="AF102" s="208"/>
      <c r="AG102" s="208"/>
      <c r="AH102" s="208"/>
      <c r="AI102" s="208"/>
      <c r="AJ102" s="208"/>
      <c r="AK102" s="208"/>
      <c r="AL102" s="208"/>
      <c r="AM102" s="208"/>
      <c r="AN102" s="208"/>
      <c r="AO102" s="208"/>
      <c r="AP102" s="208"/>
      <c r="AQ102" s="208"/>
      <c r="AR102" s="208"/>
      <c r="AS102" s="208"/>
      <c r="AT102" s="208"/>
      <c r="AU102" s="208"/>
      <c r="AV102" s="208"/>
      <c r="AW102" s="208"/>
      <c r="AX102" s="208"/>
      <c r="AY102" s="208"/>
      <c r="AZ102" s="208"/>
      <c r="BA102" s="208"/>
      <c r="BB102" s="208"/>
      <c r="BC102" s="208"/>
      <c r="BD102" s="208"/>
      <c r="BE102" s="208"/>
      <c r="BF102" s="208"/>
      <c r="BG102" s="208"/>
      <c r="BH102" s="208"/>
      <c r="BI102" s="208"/>
      <c r="BJ102" s="208"/>
      <c r="BK102" s="208"/>
    </row>
    <row r="103" spans="30:63" ht="12" customHeight="1">
      <c r="AD103" s="208"/>
      <c r="AE103" s="208"/>
      <c r="AF103" s="208"/>
      <c r="AG103" s="208"/>
      <c r="AH103" s="208"/>
      <c r="AI103" s="208"/>
      <c r="AJ103" s="208"/>
      <c r="AK103" s="208"/>
      <c r="AL103" s="208"/>
      <c r="AM103" s="208"/>
      <c r="AN103" s="208"/>
      <c r="AO103" s="208"/>
      <c r="AP103" s="208"/>
      <c r="AQ103" s="208"/>
      <c r="AR103" s="208"/>
      <c r="AS103" s="208"/>
      <c r="AT103" s="208"/>
      <c r="AU103" s="208"/>
      <c r="AV103" s="208"/>
      <c r="AW103" s="208"/>
      <c r="AX103" s="208"/>
      <c r="AY103" s="208"/>
      <c r="AZ103" s="208"/>
      <c r="BA103" s="208"/>
      <c r="BB103" s="208"/>
      <c r="BC103" s="208"/>
      <c r="BD103" s="208"/>
      <c r="BE103" s="208"/>
      <c r="BF103" s="208"/>
      <c r="BG103" s="208"/>
      <c r="BH103" s="208"/>
      <c r="BI103" s="208"/>
      <c r="BJ103" s="208"/>
      <c r="BK103" s="208"/>
    </row>
    <row r="104" spans="30:63" ht="12" customHeight="1">
      <c r="AD104" s="208"/>
      <c r="AE104" s="208"/>
      <c r="AF104" s="208"/>
      <c r="AG104" s="208"/>
      <c r="AH104" s="208"/>
      <c r="AI104" s="208"/>
      <c r="AJ104" s="208"/>
      <c r="AK104" s="208"/>
      <c r="AL104" s="208"/>
      <c r="AM104" s="208"/>
      <c r="AN104" s="208"/>
      <c r="AO104" s="208"/>
      <c r="AP104" s="208"/>
      <c r="AQ104" s="208"/>
      <c r="AR104" s="208"/>
      <c r="AS104" s="208"/>
      <c r="AT104" s="208"/>
      <c r="AU104" s="208"/>
      <c r="AV104" s="208"/>
      <c r="AW104" s="208"/>
      <c r="AX104" s="208"/>
      <c r="AY104" s="208"/>
      <c r="AZ104" s="208"/>
      <c r="BA104" s="208"/>
      <c r="BB104" s="208"/>
      <c r="BC104" s="208"/>
      <c r="BD104" s="208"/>
      <c r="BE104" s="208"/>
      <c r="BF104" s="208"/>
      <c r="BG104" s="208"/>
      <c r="BH104" s="208"/>
      <c r="BI104" s="208"/>
      <c r="BJ104" s="208"/>
      <c r="BK104" s="208"/>
    </row>
    <row r="105" spans="30:63" ht="12" customHeight="1">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row>
  </sheetData>
  <mergeCells count="1">
    <mergeCell ref="AC2:AN3"/>
  </mergeCells>
  <printOptions/>
  <pageMargins left="0.75" right="0.75" top="1" bottom="1" header="0.5" footer="0.5"/>
  <pageSetup fitToHeight="1" fitToWidth="1" orientation="portrait" paperSize="9" scale="71"/>
  <headerFooter alignWithMargins="0">
    <oddFooter>&amp;L&amp;C&amp;7Rêve de Dragon ©1993, 2004 Denis Gerfaud. All international rights reserved. Rêve: the Dream Ouroboros ©2005 François Lévy. Reproduce for personal use only.&amp;R</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K129"/>
  <sheetViews>
    <sheetView showGridLines="0" zoomScaleSheetLayoutView="200" workbookViewId="0" topLeftCell="A1">
      <selection activeCell="C11" sqref="C11"/>
    </sheetView>
  </sheetViews>
  <sheetFormatPr defaultColWidth="11.00390625" defaultRowHeight="12" customHeight="1"/>
  <cols>
    <col min="1" max="28" width="3.75390625" style="39" customWidth="1"/>
    <col min="29" max="29" width="11.00390625" style="39" customWidth="1"/>
    <col min="30" max="16384" width="3.00390625" style="39" customWidth="1"/>
  </cols>
  <sheetData>
    <row r="1" ht="10.5" customHeight="1"/>
    <row r="2" spans="18:57" ht="10.5" customHeight="1">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row>
    <row r="3" spans="18:57" ht="10.5" customHeight="1">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row>
    <row r="4" spans="17:57" ht="10.5" customHeight="1">
      <c r="Q4" s="382" t="s">
        <v>368</v>
      </c>
      <c r="R4" s="376"/>
      <c r="S4" s="376"/>
      <c r="T4" s="376"/>
      <c r="U4" s="376"/>
      <c r="V4" s="376"/>
      <c r="W4" s="376"/>
      <c r="X4" s="376"/>
      <c r="Y4" s="376"/>
      <c r="Z4" s="376"/>
      <c r="AA4" s="376"/>
      <c r="AB4" s="376"/>
      <c r="AC4" s="208"/>
      <c r="AD4" s="74"/>
      <c r="AE4" s="73"/>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row>
    <row r="5" spans="17:57" ht="10.5" customHeight="1">
      <c r="Q5" s="376"/>
      <c r="R5" s="376"/>
      <c r="S5" s="376"/>
      <c r="T5" s="376"/>
      <c r="U5" s="376"/>
      <c r="V5" s="376"/>
      <c r="W5" s="376"/>
      <c r="X5" s="376"/>
      <c r="Y5" s="376"/>
      <c r="Z5" s="376"/>
      <c r="AA5" s="376"/>
      <c r="AB5" s="376"/>
      <c r="AC5" s="208"/>
      <c r="AD5" s="93"/>
      <c r="AE5" s="71"/>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row>
    <row r="6" spans="2:57" ht="10.5" customHeight="1">
      <c r="B6" s="362" t="str">
        <f>'Character Sheet'!B6:O7</f>
        <v>name</v>
      </c>
      <c r="C6" s="386"/>
      <c r="D6" s="386"/>
      <c r="E6" s="386"/>
      <c r="F6" s="386"/>
      <c r="G6" s="386"/>
      <c r="H6" s="386"/>
      <c r="I6" s="386"/>
      <c r="J6" s="386"/>
      <c r="K6" s="386"/>
      <c r="L6" s="386"/>
      <c r="M6" s="386"/>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row>
    <row r="7" spans="2:57" ht="10.5" customHeight="1">
      <c r="B7" s="386"/>
      <c r="C7" s="386"/>
      <c r="D7" s="386"/>
      <c r="E7" s="386"/>
      <c r="F7" s="386"/>
      <c r="G7" s="386"/>
      <c r="H7" s="386"/>
      <c r="I7" s="386"/>
      <c r="J7" s="386"/>
      <c r="K7" s="386"/>
      <c r="L7" s="386"/>
      <c r="M7" s="386"/>
      <c r="Q7" s="191"/>
      <c r="R7" s="145"/>
      <c r="S7" s="191"/>
      <c r="T7" s="191"/>
      <c r="U7" s="211"/>
      <c r="V7" s="208"/>
      <c r="W7" s="208"/>
      <c r="X7" s="208"/>
      <c r="Y7" s="208"/>
      <c r="Z7" s="208"/>
      <c r="AA7" s="208"/>
      <c r="AB7" s="210"/>
      <c r="AD7" s="112"/>
      <c r="AE7" s="212"/>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row>
    <row r="8" spans="18:57" ht="10.5" customHeight="1">
      <c r="R8" s="74"/>
      <c r="S8" s="71"/>
      <c r="T8" s="208"/>
      <c r="U8" s="208"/>
      <c r="V8" s="208"/>
      <c r="W8" s="208"/>
      <c r="X8" s="208"/>
      <c r="Y8" s="208"/>
      <c r="Z8" s="208"/>
      <c r="AA8" s="208"/>
      <c r="AB8" s="210"/>
      <c r="AC8" s="208"/>
      <c r="AD8" s="71"/>
      <c r="AE8" s="71"/>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row>
    <row r="9" spans="1:60" ht="10.5" customHeight="1">
      <c r="A9" s="387"/>
      <c r="B9" s="388"/>
      <c r="C9" s="388"/>
      <c r="D9" s="388"/>
      <c r="E9" s="388"/>
      <c r="F9" s="388"/>
      <c r="G9" s="388"/>
      <c r="H9" s="388"/>
      <c r="I9" s="388"/>
      <c r="J9" s="388"/>
      <c r="K9" s="388"/>
      <c r="L9" s="388"/>
      <c r="M9" s="388"/>
      <c r="N9" s="388"/>
      <c r="O9" s="388"/>
      <c r="P9" s="388"/>
      <c r="R9" s="192"/>
      <c r="S9" s="71"/>
      <c r="T9" s="208"/>
      <c r="U9" s="208"/>
      <c r="V9" s="208"/>
      <c r="W9" s="208"/>
      <c r="X9" s="208"/>
      <c r="Y9" s="208"/>
      <c r="Z9" s="208"/>
      <c r="AA9" s="208"/>
      <c r="AB9" s="208"/>
      <c r="AC9" s="208"/>
      <c r="AD9" s="208"/>
      <c r="AE9" s="208"/>
      <c r="AF9" s="208"/>
      <c r="AG9" s="208"/>
      <c r="AH9" s="208"/>
      <c r="AI9" s="208"/>
      <c r="AJ9" s="208"/>
      <c r="AL9" s="192"/>
      <c r="AM9" s="208"/>
      <c r="AN9" s="208"/>
      <c r="AO9" s="208"/>
      <c r="AP9" s="208"/>
      <c r="AQ9" s="208"/>
      <c r="AR9" s="208"/>
      <c r="AS9" s="208"/>
      <c r="AT9" s="208"/>
      <c r="AU9" s="208"/>
      <c r="AW9" s="192"/>
      <c r="AX9" s="208"/>
      <c r="AY9" s="208"/>
      <c r="AZ9" s="208"/>
      <c r="BA9" s="208"/>
      <c r="BB9" s="208"/>
      <c r="BC9" s="208"/>
      <c r="BD9" s="208"/>
      <c r="BE9" s="208"/>
      <c r="BF9" s="208"/>
      <c r="BH9" s="192"/>
    </row>
    <row r="10" spans="1:59" s="191" customFormat="1" ht="12" customHeight="1">
      <c r="A10" s="266" t="s">
        <v>637</v>
      </c>
      <c r="C10" s="260" t="s">
        <v>622</v>
      </c>
      <c r="E10" s="260"/>
      <c r="F10" s="260"/>
      <c r="G10" s="260"/>
      <c r="H10" s="260"/>
      <c r="I10" s="260"/>
      <c r="J10" s="260"/>
      <c r="K10" s="260"/>
      <c r="L10" s="260"/>
      <c r="N10" s="271" t="s">
        <v>639</v>
      </c>
      <c r="O10" s="260"/>
      <c r="Q10" s="272" t="s">
        <v>369</v>
      </c>
      <c r="R10" s="260"/>
      <c r="T10" s="273" t="s">
        <v>218</v>
      </c>
      <c r="U10" s="260"/>
      <c r="V10" s="260" t="s">
        <v>624</v>
      </c>
      <c r="X10" s="260"/>
      <c r="Y10" s="260"/>
      <c r="Z10" s="260"/>
      <c r="AA10" s="260"/>
      <c r="AC10" s="155"/>
      <c r="AD10" s="137"/>
      <c r="AE10" s="137"/>
      <c r="AF10" s="137"/>
      <c r="AG10" s="137"/>
      <c r="AH10" s="137"/>
      <c r="AI10" s="137"/>
      <c r="AJ10" s="137"/>
      <c r="AO10" s="137"/>
      <c r="AP10" s="137"/>
      <c r="AQ10" s="137"/>
      <c r="AR10" s="137"/>
      <c r="AS10" s="137"/>
      <c r="AT10" s="137"/>
      <c r="AU10" s="162"/>
      <c r="AW10" s="162"/>
      <c r="AX10" s="137"/>
      <c r="AY10" s="137"/>
      <c r="AZ10" s="137"/>
      <c r="BA10" s="137"/>
      <c r="BB10" s="137"/>
      <c r="BC10" s="137"/>
      <c r="BD10" s="137"/>
      <c r="BE10" s="137"/>
      <c r="BF10" s="162"/>
      <c r="BG10" s="162"/>
    </row>
    <row r="11" spans="1:63" ht="12" customHeight="1">
      <c r="A11" s="231" t="s">
        <v>370</v>
      </c>
      <c r="B11" s="274"/>
      <c r="C11" s="231" t="s">
        <v>1032</v>
      </c>
      <c r="E11" s="262"/>
      <c r="F11" s="263"/>
      <c r="G11" s="231"/>
      <c r="H11" s="231"/>
      <c r="I11" s="231"/>
      <c r="J11" s="231"/>
      <c r="K11" s="231"/>
      <c r="L11" s="275"/>
      <c r="M11" s="264"/>
      <c r="N11" s="265" t="s">
        <v>371</v>
      </c>
      <c r="O11" s="276"/>
      <c r="P11" s="231"/>
      <c r="Q11" s="265" t="s">
        <v>623</v>
      </c>
      <c r="R11" s="226"/>
      <c r="S11" s="231"/>
      <c r="T11" s="265" t="s">
        <v>623</v>
      </c>
      <c r="U11" s="226"/>
      <c r="V11" s="231" t="s">
        <v>625</v>
      </c>
      <c r="W11" s="264"/>
      <c r="X11" s="264"/>
      <c r="Y11" s="231"/>
      <c r="Z11" s="231"/>
      <c r="AA11" s="263"/>
      <c r="AC11" s="192"/>
      <c r="AD11" s="194"/>
      <c r="AE11" s="194"/>
      <c r="AF11" s="194"/>
      <c r="AG11" s="249"/>
      <c r="AH11" s="208"/>
      <c r="AI11" s="208"/>
      <c r="AJ11" s="169"/>
      <c r="AK11" s="208"/>
      <c r="AL11" s="169"/>
      <c r="AM11" s="169"/>
      <c r="AN11" s="208"/>
      <c r="AO11" s="194"/>
      <c r="AP11" s="249"/>
      <c r="AQ11" s="249"/>
      <c r="AR11" s="249"/>
      <c r="AS11" s="249"/>
      <c r="AT11" s="249"/>
      <c r="AU11" s="169"/>
      <c r="AV11" s="208"/>
      <c r="AW11" s="169"/>
      <c r="AX11" s="169"/>
      <c r="AY11" s="194"/>
      <c r="AZ11" s="249"/>
      <c r="BA11" s="249"/>
      <c r="BB11" s="249"/>
      <c r="BC11" s="249"/>
      <c r="BD11" s="249"/>
      <c r="BE11" s="249"/>
      <c r="BF11" s="169"/>
      <c r="BG11" s="169"/>
      <c r="BH11" s="208"/>
      <c r="BI11" s="208"/>
      <c r="BJ11" s="208"/>
      <c r="BK11" s="208"/>
    </row>
    <row r="12" spans="1:63" ht="12" customHeight="1">
      <c r="A12" s="231" t="s">
        <v>370</v>
      </c>
      <c r="B12" s="274"/>
      <c r="C12" s="231" t="s">
        <v>1032</v>
      </c>
      <c r="E12" s="262"/>
      <c r="F12" s="263"/>
      <c r="G12" s="231"/>
      <c r="H12" s="231"/>
      <c r="I12" s="231"/>
      <c r="J12" s="231"/>
      <c r="K12" s="231"/>
      <c r="L12" s="275"/>
      <c r="M12" s="264"/>
      <c r="N12" s="265" t="s">
        <v>371</v>
      </c>
      <c r="O12" s="276"/>
      <c r="P12" s="231"/>
      <c r="Q12" s="265" t="s">
        <v>623</v>
      </c>
      <c r="R12" s="226"/>
      <c r="S12" s="231"/>
      <c r="T12" s="265" t="s">
        <v>623</v>
      </c>
      <c r="U12" s="226"/>
      <c r="V12" s="231" t="s">
        <v>625</v>
      </c>
      <c r="W12" s="264"/>
      <c r="X12" s="264"/>
      <c r="Y12" s="231"/>
      <c r="Z12" s="231"/>
      <c r="AA12" s="263"/>
      <c r="AC12" s="192"/>
      <c r="AD12" s="194"/>
      <c r="AE12" s="194"/>
      <c r="AF12" s="194"/>
      <c r="AG12" s="249"/>
      <c r="AH12" s="208"/>
      <c r="AI12" s="208"/>
      <c r="AJ12" s="169"/>
      <c r="AK12" s="208"/>
      <c r="AL12" s="169"/>
      <c r="AM12" s="169"/>
      <c r="AN12" s="208"/>
      <c r="AO12" s="194"/>
      <c r="AP12" s="249"/>
      <c r="AQ12" s="249"/>
      <c r="AR12" s="249"/>
      <c r="AS12" s="249"/>
      <c r="AT12" s="249"/>
      <c r="AU12" s="169"/>
      <c r="AV12" s="208"/>
      <c r="AW12" s="169"/>
      <c r="AX12" s="169"/>
      <c r="AY12" s="194"/>
      <c r="AZ12" s="249"/>
      <c r="BA12" s="249"/>
      <c r="BB12" s="249"/>
      <c r="BC12" s="249"/>
      <c r="BD12" s="249"/>
      <c r="BE12" s="249"/>
      <c r="BF12" s="169"/>
      <c r="BG12" s="169"/>
      <c r="BH12" s="208"/>
      <c r="BI12" s="208"/>
      <c r="BJ12" s="208"/>
      <c r="BK12" s="208"/>
    </row>
    <row r="13" spans="1:63" ht="12" customHeight="1">
      <c r="A13" s="231" t="s">
        <v>370</v>
      </c>
      <c r="B13" s="274"/>
      <c r="C13" s="231" t="s">
        <v>1032</v>
      </c>
      <c r="E13" s="262"/>
      <c r="F13" s="263"/>
      <c r="G13" s="231"/>
      <c r="H13" s="231"/>
      <c r="I13" s="231"/>
      <c r="J13" s="231"/>
      <c r="K13" s="231"/>
      <c r="L13" s="275"/>
      <c r="M13" s="264"/>
      <c r="N13" s="265" t="s">
        <v>371</v>
      </c>
      <c r="O13" s="276"/>
      <c r="P13" s="231"/>
      <c r="Q13" s="265" t="s">
        <v>623</v>
      </c>
      <c r="R13" s="226"/>
      <c r="S13" s="231"/>
      <c r="T13" s="265" t="s">
        <v>623</v>
      </c>
      <c r="U13" s="226"/>
      <c r="V13" s="231" t="s">
        <v>625</v>
      </c>
      <c r="W13" s="264"/>
      <c r="X13" s="264"/>
      <c r="Y13" s="231"/>
      <c r="Z13" s="231"/>
      <c r="AA13" s="263"/>
      <c r="AC13" s="192"/>
      <c r="AD13" s="194"/>
      <c r="AE13" s="194"/>
      <c r="AF13" s="194"/>
      <c r="AG13" s="249"/>
      <c r="AH13" s="208"/>
      <c r="AI13" s="208"/>
      <c r="AJ13" s="169"/>
      <c r="AK13" s="208"/>
      <c r="AL13" s="169"/>
      <c r="AM13" s="169"/>
      <c r="AN13" s="208"/>
      <c r="AO13" s="194"/>
      <c r="AP13" s="249"/>
      <c r="AQ13" s="249"/>
      <c r="AR13" s="249"/>
      <c r="AS13" s="249"/>
      <c r="AT13" s="249"/>
      <c r="AU13" s="169"/>
      <c r="AV13" s="208"/>
      <c r="AW13" s="169"/>
      <c r="AX13" s="169"/>
      <c r="AY13" s="194"/>
      <c r="AZ13" s="249"/>
      <c r="BA13" s="249"/>
      <c r="BB13" s="249"/>
      <c r="BC13" s="249"/>
      <c r="BD13" s="249"/>
      <c r="BE13" s="249"/>
      <c r="BF13" s="169"/>
      <c r="BG13" s="169"/>
      <c r="BH13" s="208"/>
      <c r="BI13" s="208"/>
      <c r="BJ13" s="208"/>
      <c r="BK13" s="208"/>
    </row>
    <row r="14" spans="1:63" ht="12" customHeight="1">
      <c r="A14" s="231" t="s">
        <v>370</v>
      </c>
      <c r="B14" s="274"/>
      <c r="C14" s="231" t="s">
        <v>1032</v>
      </c>
      <c r="E14" s="262"/>
      <c r="F14" s="263"/>
      <c r="G14" s="231"/>
      <c r="H14" s="231"/>
      <c r="I14" s="231"/>
      <c r="J14" s="231"/>
      <c r="K14" s="231"/>
      <c r="L14" s="275"/>
      <c r="M14" s="264"/>
      <c r="N14" s="265" t="s">
        <v>371</v>
      </c>
      <c r="O14" s="276"/>
      <c r="P14" s="231"/>
      <c r="Q14" s="265" t="s">
        <v>623</v>
      </c>
      <c r="R14" s="226"/>
      <c r="S14" s="231"/>
      <c r="T14" s="265" t="s">
        <v>623</v>
      </c>
      <c r="U14" s="226"/>
      <c r="V14" s="231" t="s">
        <v>625</v>
      </c>
      <c r="W14" s="264"/>
      <c r="X14" s="264"/>
      <c r="Y14" s="231"/>
      <c r="Z14" s="231"/>
      <c r="AA14" s="263"/>
      <c r="AC14" s="192"/>
      <c r="AD14" s="194"/>
      <c r="AE14" s="194"/>
      <c r="AF14" s="194"/>
      <c r="AG14" s="249"/>
      <c r="AH14" s="208"/>
      <c r="AI14" s="208"/>
      <c r="AJ14" s="169"/>
      <c r="AK14" s="208"/>
      <c r="AL14" s="169"/>
      <c r="AM14" s="169"/>
      <c r="AN14" s="208"/>
      <c r="AO14" s="194"/>
      <c r="AP14" s="249"/>
      <c r="AQ14" s="249"/>
      <c r="AR14" s="249"/>
      <c r="AS14" s="249"/>
      <c r="AT14" s="249"/>
      <c r="AU14" s="169"/>
      <c r="AV14" s="208"/>
      <c r="AW14" s="169"/>
      <c r="AX14" s="169"/>
      <c r="AY14" s="194"/>
      <c r="AZ14" s="249"/>
      <c r="BA14" s="249"/>
      <c r="BB14" s="249"/>
      <c r="BC14" s="249"/>
      <c r="BD14" s="249"/>
      <c r="BE14" s="249"/>
      <c r="BF14" s="169"/>
      <c r="BG14" s="169"/>
      <c r="BH14" s="208"/>
      <c r="BI14" s="208"/>
      <c r="BJ14" s="208"/>
      <c r="BK14" s="208"/>
    </row>
    <row r="15" spans="1:63" ht="12" customHeight="1">
      <c r="A15" s="231" t="s">
        <v>370</v>
      </c>
      <c r="B15" s="274"/>
      <c r="C15" s="231" t="s">
        <v>1032</v>
      </c>
      <c r="E15" s="262"/>
      <c r="F15" s="263"/>
      <c r="G15" s="231"/>
      <c r="H15" s="231"/>
      <c r="I15" s="231"/>
      <c r="J15" s="231"/>
      <c r="K15" s="231"/>
      <c r="L15" s="275"/>
      <c r="M15" s="264"/>
      <c r="N15" s="265" t="s">
        <v>371</v>
      </c>
      <c r="O15" s="276"/>
      <c r="P15" s="231"/>
      <c r="Q15" s="265" t="s">
        <v>623</v>
      </c>
      <c r="R15" s="226"/>
      <c r="S15" s="231"/>
      <c r="T15" s="265" t="s">
        <v>623</v>
      </c>
      <c r="U15" s="226"/>
      <c r="V15" s="231" t="s">
        <v>625</v>
      </c>
      <c r="W15" s="264"/>
      <c r="X15" s="264"/>
      <c r="Y15" s="231"/>
      <c r="Z15" s="231"/>
      <c r="AA15" s="263"/>
      <c r="AC15" s="192"/>
      <c r="AD15" s="194"/>
      <c r="AE15" s="194"/>
      <c r="AF15" s="194"/>
      <c r="AG15" s="249"/>
      <c r="AH15" s="208"/>
      <c r="AI15" s="208"/>
      <c r="AJ15" s="169"/>
      <c r="AK15" s="208"/>
      <c r="AL15" s="169"/>
      <c r="AM15" s="169"/>
      <c r="AN15" s="208"/>
      <c r="AO15" s="194"/>
      <c r="AP15" s="249"/>
      <c r="AQ15" s="249"/>
      <c r="AR15" s="249"/>
      <c r="AS15" s="249"/>
      <c r="AT15" s="249"/>
      <c r="AU15" s="169"/>
      <c r="AV15" s="208"/>
      <c r="AW15" s="169"/>
      <c r="AX15" s="169"/>
      <c r="AY15" s="194"/>
      <c r="AZ15" s="249"/>
      <c r="BA15" s="249"/>
      <c r="BB15" s="249"/>
      <c r="BC15" s="249"/>
      <c r="BD15" s="249"/>
      <c r="BE15" s="249"/>
      <c r="BF15" s="169"/>
      <c r="BG15" s="169"/>
      <c r="BH15" s="208"/>
      <c r="BI15" s="208"/>
      <c r="BJ15" s="208"/>
      <c r="BK15" s="208"/>
    </row>
    <row r="16" spans="1:63" ht="12" customHeight="1">
      <c r="A16" s="231" t="s">
        <v>370</v>
      </c>
      <c r="B16" s="274"/>
      <c r="C16" s="231" t="s">
        <v>1032</v>
      </c>
      <c r="E16" s="262"/>
      <c r="F16" s="263"/>
      <c r="G16" s="231"/>
      <c r="H16" s="231"/>
      <c r="I16" s="231"/>
      <c r="J16" s="231"/>
      <c r="K16" s="231"/>
      <c r="L16" s="275"/>
      <c r="M16" s="264"/>
      <c r="N16" s="265" t="s">
        <v>371</v>
      </c>
      <c r="O16" s="276"/>
      <c r="P16" s="231"/>
      <c r="Q16" s="265" t="s">
        <v>623</v>
      </c>
      <c r="R16" s="226"/>
      <c r="S16" s="231"/>
      <c r="T16" s="265" t="s">
        <v>623</v>
      </c>
      <c r="U16" s="226"/>
      <c r="V16" s="231" t="s">
        <v>625</v>
      </c>
      <c r="W16" s="264"/>
      <c r="X16" s="264"/>
      <c r="Y16" s="231"/>
      <c r="Z16" s="231"/>
      <c r="AA16" s="263"/>
      <c r="AC16" s="192"/>
      <c r="AD16" s="194"/>
      <c r="AE16" s="194"/>
      <c r="AF16" s="194"/>
      <c r="AG16" s="249"/>
      <c r="AH16" s="208"/>
      <c r="AI16" s="208"/>
      <c r="AJ16" s="169"/>
      <c r="AK16" s="208"/>
      <c r="AL16" s="169"/>
      <c r="AM16" s="169"/>
      <c r="AN16" s="208"/>
      <c r="AO16" s="194"/>
      <c r="AP16" s="249"/>
      <c r="AQ16" s="249"/>
      <c r="AR16" s="249"/>
      <c r="AS16" s="249"/>
      <c r="AT16" s="249"/>
      <c r="AU16" s="169"/>
      <c r="AV16" s="208"/>
      <c r="AW16" s="169"/>
      <c r="AX16" s="169"/>
      <c r="AY16" s="194"/>
      <c r="AZ16" s="249"/>
      <c r="BA16" s="249"/>
      <c r="BB16" s="249"/>
      <c r="BC16" s="249"/>
      <c r="BD16" s="249"/>
      <c r="BE16" s="249"/>
      <c r="BF16" s="169"/>
      <c r="BG16" s="169"/>
      <c r="BH16" s="208"/>
      <c r="BI16" s="208"/>
      <c r="BJ16" s="208"/>
      <c r="BK16" s="208"/>
    </row>
    <row r="17" spans="1:63" ht="12" customHeight="1">
      <c r="A17" s="231" t="s">
        <v>370</v>
      </c>
      <c r="B17" s="274"/>
      <c r="C17" s="231" t="s">
        <v>1032</v>
      </c>
      <c r="E17" s="262"/>
      <c r="F17" s="263"/>
      <c r="G17" s="231"/>
      <c r="H17" s="231"/>
      <c r="I17" s="231"/>
      <c r="J17" s="231"/>
      <c r="K17" s="231"/>
      <c r="L17" s="275"/>
      <c r="M17" s="264"/>
      <c r="N17" s="265" t="s">
        <v>371</v>
      </c>
      <c r="O17" s="276"/>
      <c r="P17" s="231"/>
      <c r="Q17" s="265" t="s">
        <v>623</v>
      </c>
      <c r="R17" s="226"/>
      <c r="S17" s="231"/>
      <c r="T17" s="265" t="s">
        <v>623</v>
      </c>
      <c r="U17" s="226"/>
      <c r="V17" s="231" t="s">
        <v>625</v>
      </c>
      <c r="W17" s="264"/>
      <c r="X17" s="264"/>
      <c r="Y17" s="231"/>
      <c r="Z17" s="231"/>
      <c r="AA17" s="263"/>
      <c r="AC17" s="192"/>
      <c r="AD17" s="194"/>
      <c r="AE17" s="194"/>
      <c r="AF17" s="194"/>
      <c r="AG17" s="249"/>
      <c r="AH17" s="208"/>
      <c r="AI17" s="208"/>
      <c r="AJ17" s="169"/>
      <c r="AK17" s="208"/>
      <c r="AL17" s="169"/>
      <c r="AM17" s="169"/>
      <c r="AN17" s="208"/>
      <c r="AO17" s="194"/>
      <c r="AP17" s="249"/>
      <c r="AQ17" s="249"/>
      <c r="AR17" s="249"/>
      <c r="AS17" s="249"/>
      <c r="AT17" s="249"/>
      <c r="AU17" s="169"/>
      <c r="AV17" s="208"/>
      <c r="AW17" s="169"/>
      <c r="AX17" s="169"/>
      <c r="AY17" s="194"/>
      <c r="AZ17" s="249"/>
      <c r="BA17" s="249"/>
      <c r="BB17" s="249"/>
      <c r="BC17" s="249"/>
      <c r="BD17" s="249"/>
      <c r="BE17" s="249"/>
      <c r="BF17" s="169"/>
      <c r="BG17" s="169"/>
      <c r="BH17" s="208"/>
      <c r="BI17" s="208"/>
      <c r="BJ17" s="208"/>
      <c r="BK17" s="208"/>
    </row>
    <row r="18" spans="1:63" ht="12" customHeight="1">
      <c r="A18" s="231" t="s">
        <v>370</v>
      </c>
      <c r="B18" s="274"/>
      <c r="C18" s="231" t="s">
        <v>1032</v>
      </c>
      <c r="E18" s="262"/>
      <c r="F18" s="263"/>
      <c r="G18" s="231"/>
      <c r="H18" s="231"/>
      <c r="I18" s="231"/>
      <c r="J18" s="231"/>
      <c r="K18" s="231"/>
      <c r="L18" s="275"/>
      <c r="M18" s="264"/>
      <c r="N18" s="265" t="s">
        <v>371</v>
      </c>
      <c r="O18" s="276"/>
      <c r="P18" s="231"/>
      <c r="Q18" s="265" t="s">
        <v>623</v>
      </c>
      <c r="R18" s="226"/>
      <c r="S18" s="231"/>
      <c r="T18" s="265" t="s">
        <v>623</v>
      </c>
      <c r="U18" s="226"/>
      <c r="V18" s="231" t="s">
        <v>625</v>
      </c>
      <c r="W18" s="264"/>
      <c r="X18" s="264"/>
      <c r="Y18" s="231"/>
      <c r="Z18" s="231"/>
      <c r="AA18" s="263"/>
      <c r="AC18" s="192"/>
      <c r="AD18" s="194"/>
      <c r="AE18" s="194"/>
      <c r="AF18" s="194"/>
      <c r="AG18" s="249"/>
      <c r="AH18" s="208"/>
      <c r="AI18" s="208"/>
      <c r="AJ18" s="169"/>
      <c r="AK18" s="208"/>
      <c r="AL18" s="169"/>
      <c r="AM18" s="169"/>
      <c r="AN18" s="208"/>
      <c r="AO18" s="194"/>
      <c r="AP18" s="249"/>
      <c r="AQ18" s="249"/>
      <c r="AR18" s="249"/>
      <c r="AS18" s="249"/>
      <c r="AT18" s="249"/>
      <c r="AU18" s="169"/>
      <c r="AV18" s="208"/>
      <c r="AW18" s="169"/>
      <c r="AX18" s="169"/>
      <c r="AY18" s="194"/>
      <c r="AZ18" s="249"/>
      <c r="BA18" s="249"/>
      <c r="BB18" s="249"/>
      <c r="BC18" s="249"/>
      <c r="BD18" s="249"/>
      <c r="BE18" s="249"/>
      <c r="BF18" s="169"/>
      <c r="BG18" s="169"/>
      <c r="BH18" s="208"/>
      <c r="BI18" s="208"/>
      <c r="BJ18" s="208"/>
      <c r="BK18" s="208"/>
    </row>
    <row r="19" spans="1:63" ht="12" customHeight="1">
      <c r="A19" s="231" t="s">
        <v>370</v>
      </c>
      <c r="B19" s="274"/>
      <c r="C19" s="231" t="s">
        <v>1032</v>
      </c>
      <c r="E19" s="262"/>
      <c r="F19" s="263"/>
      <c r="G19" s="231"/>
      <c r="H19" s="231"/>
      <c r="I19" s="231"/>
      <c r="J19" s="231"/>
      <c r="K19" s="231"/>
      <c r="L19" s="275"/>
      <c r="M19" s="264"/>
      <c r="N19" s="265" t="s">
        <v>371</v>
      </c>
      <c r="O19" s="276"/>
      <c r="P19" s="231"/>
      <c r="Q19" s="265" t="s">
        <v>623</v>
      </c>
      <c r="R19" s="226"/>
      <c r="S19" s="231"/>
      <c r="T19" s="265" t="s">
        <v>623</v>
      </c>
      <c r="U19" s="226"/>
      <c r="V19" s="231" t="s">
        <v>625</v>
      </c>
      <c r="W19" s="264"/>
      <c r="X19" s="264"/>
      <c r="Y19" s="231"/>
      <c r="Z19" s="231"/>
      <c r="AA19" s="263"/>
      <c r="AC19" s="192"/>
      <c r="AD19" s="194"/>
      <c r="AE19" s="194"/>
      <c r="AF19" s="194"/>
      <c r="AG19" s="249"/>
      <c r="AH19" s="208"/>
      <c r="AI19" s="208"/>
      <c r="AJ19" s="169"/>
      <c r="AK19" s="208"/>
      <c r="AL19" s="169"/>
      <c r="AM19" s="169"/>
      <c r="AN19" s="208"/>
      <c r="AO19" s="194"/>
      <c r="AP19" s="249"/>
      <c r="AQ19" s="249"/>
      <c r="AR19" s="249"/>
      <c r="AS19" s="249"/>
      <c r="AT19" s="249"/>
      <c r="AU19" s="169"/>
      <c r="AV19" s="208"/>
      <c r="AW19" s="169"/>
      <c r="AX19" s="169"/>
      <c r="AY19" s="194"/>
      <c r="AZ19" s="249"/>
      <c r="BA19" s="249"/>
      <c r="BB19" s="249"/>
      <c r="BC19" s="249"/>
      <c r="BD19" s="249"/>
      <c r="BE19" s="249"/>
      <c r="BF19" s="169"/>
      <c r="BG19" s="169"/>
      <c r="BH19" s="208"/>
      <c r="BI19" s="208"/>
      <c r="BJ19" s="208"/>
      <c r="BK19" s="208"/>
    </row>
    <row r="20" spans="1:63" ht="12" customHeight="1">
      <c r="A20" s="231" t="s">
        <v>370</v>
      </c>
      <c r="B20" s="274"/>
      <c r="C20" s="231" t="s">
        <v>1032</v>
      </c>
      <c r="E20" s="262"/>
      <c r="F20" s="263"/>
      <c r="G20" s="231"/>
      <c r="H20" s="231"/>
      <c r="I20" s="231"/>
      <c r="J20" s="231"/>
      <c r="K20" s="231"/>
      <c r="L20" s="275"/>
      <c r="M20" s="264"/>
      <c r="N20" s="265" t="s">
        <v>371</v>
      </c>
      <c r="O20" s="276"/>
      <c r="P20" s="231"/>
      <c r="Q20" s="265" t="s">
        <v>623</v>
      </c>
      <c r="R20" s="226"/>
      <c r="S20" s="231"/>
      <c r="T20" s="265" t="s">
        <v>623</v>
      </c>
      <c r="U20" s="226"/>
      <c r="V20" s="231" t="s">
        <v>625</v>
      </c>
      <c r="W20" s="264"/>
      <c r="X20" s="264"/>
      <c r="Y20" s="231"/>
      <c r="Z20" s="231"/>
      <c r="AA20" s="263"/>
      <c r="AC20" s="192"/>
      <c r="AD20" s="194"/>
      <c r="AE20" s="194"/>
      <c r="AF20" s="194"/>
      <c r="AG20" s="249"/>
      <c r="AH20" s="208"/>
      <c r="AI20" s="208"/>
      <c r="AJ20" s="169"/>
      <c r="AK20" s="208"/>
      <c r="AL20" s="169"/>
      <c r="AM20" s="169"/>
      <c r="AN20" s="208"/>
      <c r="AO20" s="194"/>
      <c r="AP20" s="249"/>
      <c r="AQ20" s="249"/>
      <c r="AR20" s="249"/>
      <c r="AS20" s="249"/>
      <c r="AT20" s="249"/>
      <c r="AU20" s="169"/>
      <c r="AV20" s="208"/>
      <c r="AW20" s="169"/>
      <c r="AX20" s="169"/>
      <c r="AY20" s="194"/>
      <c r="AZ20" s="249"/>
      <c r="BA20" s="249"/>
      <c r="BB20" s="249"/>
      <c r="BC20" s="249"/>
      <c r="BD20" s="249"/>
      <c r="BE20" s="249"/>
      <c r="BF20" s="169"/>
      <c r="BG20" s="169"/>
      <c r="BH20" s="208"/>
      <c r="BI20" s="208"/>
      <c r="BJ20" s="208"/>
      <c r="BK20" s="208"/>
    </row>
    <row r="21" spans="1:63" ht="12" customHeight="1">
      <c r="A21" s="231" t="s">
        <v>370</v>
      </c>
      <c r="B21" s="274"/>
      <c r="C21" s="231" t="s">
        <v>1032</v>
      </c>
      <c r="E21" s="262"/>
      <c r="F21" s="263"/>
      <c r="G21" s="231"/>
      <c r="H21" s="231"/>
      <c r="I21" s="231"/>
      <c r="J21" s="231"/>
      <c r="K21" s="231"/>
      <c r="L21" s="275"/>
      <c r="M21" s="264"/>
      <c r="N21" s="265" t="s">
        <v>371</v>
      </c>
      <c r="O21" s="276"/>
      <c r="P21" s="231"/>
      <c r="Q21" s="265" t="s">
        <v>623</v>
      </c>
      <c r="R21" s="226"/>
      <c r="S21" s="231"/>
      <c r="T21" s="265" t="s">
        <v>623</v>
      </c>
      <c r="U21" s="226"/>
      <c r="V21" s="231" t="s">
        <v>625</v>
      </c>
      <c r="W21" s="264"/>
      <c r="X21" s="264"/>
      <c r="Y21" s="231"/>
      <c r="Z21" s="231"/>
      <c r="AA21" s="263"/>
      <c r="AC21" s="192"/>
      <c r="AD21" s="194"/>
      <c r="AE21" s="194"/>
      <c r="AF21" s="194"/>
      <c r="AG21" s="249"/>
      <c r="AH21" s="208"/>
      <c r="AI21" s="208"/>
      <c r="AJ21" s="169"/>
      <c r="AK21" s="208"/>
      <c r="AL21" s="169"/>
      <c r="AM21" s="169"/>
      <c r="AN21" s="208"/>
      <c r="AO21" s="194"/>
      <c r="AP21" s="249"/>
      <c r="AQ21" s="249"/>
      <c r="AR21" s="249"/>
      <c r="AS21" s="249"/>
      <c r="AT21" s="249"/>
      <c r="AU21" s="169"/>
      <c r="AV21" s="208"/>
      <c r="AW21" s="169"/>
      <c r="AX21" s="169"/>
      <c r="AY21" s="194"/>
      <c r="AZ21" s="249"/>
      <c r="BA21" s="249"/>
      <c r="BB21" s="249"/>
      <c r="BC21" s="249"/>
      <c r="BD21" s="249"/>
      <c r="BE21" s="249"/>
      <c r="BF21" s="169"/>
      <c r="BG21" s="169"/>
      <c r="BH21" s="208"/>
      <c r="BI21" s="208"/>
      <c r="BJ21" s="208"/>
      <c r="BK21" s="208"/>
    </row>
    <row r="22" spans="1:63" ht="12" customHeight="1">
      <c r="A22" s="231" t="s">
        <v>370</v>
      </c>
      <c r="B22" s="274"/>
      <c r="C22" s="231" t="s">
        <v>1032</v>
      </c>
      <c r="E22" s="262"/>
      <c r="F22" s="263"/>
      <c r="G22" s="231"/>
      <c r="H22" s="231"/>
      <c r="I22" s="231"/>
      <c r="J22" s="231"/>
      <c r="K22" s="231"/>
      <c r="L22" s="275"/>
      <c r="M22" s="264"/>
      <c r="N22" s="265" t="s">
        <v>371</v>
      </c>
      <c r="O22" s="276"/>
      <c r="P22" s="231"/>
      <c r="Q22" s="265" t="s">
        <v>623</v>
      </c>
      <c r="R22" s="226"/>
      <c r="S22" s="231"/>
      <c r="T22" s="265" t="s">
        <v>623</v>
      </c>
      <c r="U22" s="226"/>
      <c r="V22" s="231" t="s">
        <v>625</v>
      </c>
      <c r="W22" s="264"/>
      <c r="X22" s="264"/>
      <c r="Y22" s="231"/>
      <c r="Z22" s="231"/>
      <c r="AA22" s="263"/>
      <c r="AC22" s="192"/>
      <c r="AD22" s="194"/>
      <c r="AE22" s="194"/>
      <c r="AF22" s="194"/>
      <c r="AG22" s="249"/>
      <c r="AH22" s="208"/>
      <c r="AI22" s="208"/>
      <c r="AJ22" s="169"/>
      <c r="AK22" s="208"/>
      <c r="AL22" s="169"/>
      <c r="AM22" s="169"/>
      <c r="AN22" s="208"/>
      <c r="AO22" s="194"/>
      <c r="AP22" s="249"/>
      <c r="AQ22" s="249"/>
      <c r="AR22" s="249"/>
      <c r="AS22" s="249"/>
      <c r="AT22" s="249"/>
      <c r="AU22" s="169"/>
      <c r="AV22" s="208"/>
      <c r="AW22" s="169"/>
      <c r="AX22" s="169"/>
      <c r="AY22" s="194"/>
      <c r="AZ22" s="249"/>
      <c r="BA22" s="249"/>
      <c r="BB22" s="249"/>
      <c r="BC22" s="249"/>
      <c r="BD22" s="249"/>
      <c r="BE22" s="249"/>
      <c r="BF22" s="169"/>
      <c r="BG22" s="169"/>
      <c r="BH22" s="208"/>
      <c r="BI22" s="208"/>
      <c r="BJ22" s="208"/>
      <c r="BK22" s="208"/>
    </row>
    <row r="23" spans="1:63" ht="12" customHeight="1">
      <c r="A23" s="231" t="s">
        <v>370</v>
      </c>
      <c r="B23" s="274"/>
      <c r="C23" s="231" t="s">
        <v>1032</v>
      </c>
      <c r="E23" s="262"/>
      <c r="F23" s="263"/>
      <c r="G23" s="231"/>
      <c r="H23" s="231"/>
      <c r="I23" s="231"/>
      <c r="J23" s="231"/>
      <c r="K23" s="231"/>
      <c r="L23" s="275"/>
      <c r="M23" s="264"/>
      <c r="N23" s="265" t="s">
        <v>371</v>
      </c>
      <c r="O23" s="276"/>
      <c r="P23" s="231"/>
      <c r="Q23" s="265" t="s">
        <v>623</v>
      </c>
      <c r="R23" s="226"/>
      <c r="S23" s="231"/>
      <c r="T23" s="265" t="s">
        <v>623</v>
      </c>
      <c r="U23" s="226"/>
      <c r="V23" s="231" t="s">
        <v>625</v>
      </c>
      <c r="W23" s="264"/>
      <c r="X23" s="264"/>
      <c r="Y23" s="231"/>
      <c r="Z23" s="231"/>
      <c r="AA23" s="263"/>
      <c r="AC23" s="192"/>
      <c r="AD23" s="194"/>
      <c r="AE23" s="194"/>
      <c r="AF23" s="194"/>
      <c r="AG23" s="249"/>
      <c r="AH23" s="208"/>
      <c r="AI23" s="208"/>
      <c r="AJ23" s="169"/>
      <c r="AK23" s="208"/>
      <c r="AL23" s="169"/>
      <c r="AM23" s="169"/>
      <c r="AN23" s="208"/>
      <c r="AO23" s="194"/>
      <c r="AP23" s="249"/>
      <c r="AQ23" s="249"/>
      <c r="AR23" s="249"/>
      <c r="AS23" s="249"/>
      <c r="AT23" s="249"/>
      <c r="AU23" s="169"/>
      <c r="AV23" s="208"/>
      <c r="AW23" s="169"/>
      <c r="AX23" s="169"/>
      <c r="AY23" s="194"/>
      <c r="AZ23" s="249"/>
      <c r="BA23" s="249"/>
      <c r="BB23" s="249"/>
      <c r="BC23" s="249"/>
      <c r="BD23" s="249"/>
      <c r="BE23" s="249"/>
      <c r="BF23" s="169"/>
      <c r="BG23" s="169"/>
      <c r="BH23" s="208"/>
      <c r="BI23" s="208"/>
      <c r="BJ23" s="208"/>
      <c r="BK23" s="208"/>
    </row>
    <row r="24" spans="1:63" ht="12" customHeight="1">
      <c r="A24" s="231" t="s">
        <v>370</v>
      </c>
      <c r="B24" s="274"/>
      <c r="C24" s="231" t="s">
        <v>1032</v>
      </c>
      <c r="E24" s="262"/>
      <c r="F24" s="263"/>
      <c r="G24" s="231"/>
      <c r="H24" s="231"/>
      <c r="I24" s="231"/>
      <c r="J24" s="231"/>
      <c r="K24" s="231"/>
      <c r="L24" s="275"/>
      <c r="M24" s="264"/>
      <c r="N24" s="265" t="s">
        <v>371</v>
      </c>
      <c r="O24" s="276"/>
      <c r="P24" s="231"/>
      <c r="Q24" s="265" t="s">
        <v>623</v>
      </c>
      <c r="R24" s="226"/>
      <c r="S24" s="231"/>
      <c r="T24" s="265" t="s">
        <v>623</v>
      </c>
      <c r="U24" s="226"/>
      <c r="V24" s="231" t="s">
        <v>625</v>
      </c>
      <c r="W24" s="264"/>
      <c r="X24" s="264"/>
      <c r="Y24" s="231"/>
      <c r="Z24" s="231"/>
      <c r="AA24" s="263"/>
      <c r="AC24" s="192"/>
      <c r="AD24" s="194"/>
      <c r="AE24" s="194"/>
      <c r="AF24" s="194"/>
      <c r="AG24" s="249"/>
      <c r="AH24" s="208"/>
      <c r="AI24" s="208"/>
      <c r="AJ24" s="169"/>
      <c r="AK24" s="208"/>
      <c r="AL24" s="169"/>
      <c r="AM24" s="169"/>
      <c r="AN24" s="208"/>
      <c r="AO24" s="194"/>
      <c r="AP24" s="249"/>
      <c r="AQ24" s="249"/>
      <c r="AR24" s="249"/>
      <c r="AS24" s="249"/>
      <c r="AT24" s="249"/>
      <c r="AU24" s="169"/>
      <c r="AV24" s="208"/>
      <c r="AW24" s="169"/>
      <c r="AX24" s="169"/>
      <c r="AY24" s="194"/>
      <c r="AZ24" s="249"/>
      <c r="BA24" s="249"/>
      <c r="BB24" s="249"/>
      <c r="BC24" s="249"/>
      <c r="BD24" s="249"/>
      <c r="BE24" s="249"/>
      <c r="BF24" s="169"/>
      <c r="BG24" s="169"/>
      <c r="BH24" s="208"/>
      <c r="BI24" s="208"/>
      <c r="BJ24" s="208"/>
      <c r="BK24" s="208"/>
    </row>
    <row r="25" spans="1:63" ht="12" customHeight="1">
      <c r="A25" s="231" t="s">
        <v>370</v>
      </c>
      <c r="B25" s="274"/>
      <c r="C25" s="231" t="s">
        <v>1032</v>
      </c>
      <c r="E25" s="262"/>
      <c r="F25" s="263"/>
      <c r="G25" s="231"/>
      <c r="H25" s="231"/>
      <c r="I25" s="231"/>
      <c r="J25" s="231"/>
      <c r="K25" s="231"/>
      <c r="L25" s="275"/>
      <c r="M25" s="264"/>
      <c r="N25" s="265" t="s">
        <v>371</v>
      </c>
      <c r="O25" s="276"/>
      <c r="P25" s="231"/>
      <c r="Q25" s="265" t="s">
        <v>623</v>
      </c>
      <c r="R25" s="226"/>
      <c r="S25" s="231"/>
      <c r="T25" s="265" t="s">
        <v>623</v>
      </c>
      <c r="U25" s="226"/>
      <c r="V25" s="231" t="s">
        <v>625</v>
      </c>
      <c r="W25" s="264"/>
      <c r="X25" s="264"/>
      <c r="Y25" s="231"/>
      <c r="Z25" s="231"/>
      <c r="AA25" s="263"/>
      <c r="AC25" s="192"/>
      <c r="AD25" s="194"/>
      <c r="AE25" s="194"/>
      <c r="AF25" s="194"/>
      <c r="AG25" s="249"/>
      <c r="AH25" s="208"/>
      <c r="AI25" s="208"/>
      <c r="AJ25" s="169"/>
      <c r="AK25" s="208"/>
      <c r="AL25" s="169"/>
      <c r="AM25" s="169"/>
      <c r="AN25" s="208"/>
      <c r="AO25" s="194"/>
      <c r="AP25" s="249"/>
      <c r="AQ25" s="249"/>
      <c r="AR25" s="249"/>
      <c r="AS25" s="249"/>
      <c r="AT25" s="249"/>
      <c r="AU25" s="169"/>
      <c r="AV25" s="208"/>
      <c r="AW25" s="169"/>
      <c r="AX25" s="169"/>
      <c r="AY25" s="194"/>
      <c r="AZ25" s="249"/>
      <c r="BA25" s="249"/>
      <c r="BB25" s="249"/>
      <c r="BC25" s="249"/>
      <c r="BD25" s="249"/>
      <c r="BE25" s="249"/>
      <c r="BF25" s="169"/>
      <c r="BG25" s="169"/>
      <c r="BH25" s="208"/>
      <c r="BI25" s="208"/>
      <c r="BJ25" s="208"/>
      <c r="BK25" s="208"/>
    </row>
    <row r="26" spans="1:63" ht="12" customHeight="1">
      <c r="A26" s="231" t="s">
        <v>370</v>
      </c>
      <c r="B26" s="274"/>
      <c r="C26" s="231" t="s">
        <v>1032</v>
      </c>
      <c r="E26" s="262"/>
      <c r="F26" s="263"/>
      <c r="G26" s="231"/>
      <c r="H26" s="231"/>
      <c r="I26" s="231"/>
      <c r="J26" s="231"/>
      <c r="K26" s="231"/>
      <c r="L26" s="275"/>
      <c r="M26" s="264"/>
      <c r="N26" s="265" t="s">
        <v>371</v>
      </c>
      <c r="O26" s="276"/>
      <c r="P26" s="231"/>
      <c r="Q26" s="265" t="s">
        <v>623</v>
      </c>
      <c r="R26" s="226"/>
      <c r="S26" s="231"/>
      <c r="T26" s="265" t="s">
        <v>623</v>
      </c>
      <c r="U26" s="226"/>
      <c r="V26" s="231" t="s">
        <v>625</v>
      </c>
      <c r="W26" s="264"/>
      <c r="X26" s="264"/>
      <c r="Y26" s="231"/>
      <c r="Z26" s="231"/>
      <c r="AA26" s="263"/>
      <c r="AC26" s="192"/>
      <c r="AD26" s="194"/>
      <c r="AE26" s="194"/>
      <c r="AF26" s="194"/>
      <c r="AG26" s="249"/>
      <c r="AH26" s="208"/>
      <c r="AI26" s="208"/>
      <c r="AJ26" s="169"/>
      <c r="AK26" s="208"/>
      <c r="AL26" s="169"/>
      <c r="AM26" s="169"/>
      <c r="AN26" s="208"/>
      <c r="AO26" s="194"/>
      <c r="AP26" s="249"/>
      <c r="AQ26" s="249"/>
      <c r="AR26" s="249"/>
      <c r="AS26" s="249"/>
      <c r="AT26" s="249"/>
      <c r="AU26" s="169"/>
      <c r="AV26" s="208"/>
      <c r="AW26" s="169"/>
      <c r="AX26" s="169"/>
      <c r="AY26" s="194"/>
      <c r="AZ26" s="249"/>
      <c r="BA26" s="249"/>
      <c r="BB26" s="249"/>
      <c r="BC26" s="249"/>
      <c r="BD26" s="249"/>
      <c r="BE26" s="249"/>
      <c r="BF26" s="169"/>
      <c r="BG26" s="169"/>
      <c r="BH26" s="208"/>
      <c r="BI26" s="208"/>
      <c r="BJ26" s="208"/>
      <c r="BK26" s="208"/>
    </row>
    <row r="27" spans="1:63" ht="12" customHeight="1">
      <c r="A27" s="231" t="s">
        <v>370</v>
      </c>
      <c r="B27" s="274"/>
      <c r="C27" s="231" t="s">
        <v>1032</v>
      </c>
      <c r="E27" s="262"/>
      <c r="F27" s="263"/>
      <c r="G27" s="231"/>
      <c r="H27" s="231"/>
      <c r="I27" s="231"/>
      <c r="J27" s="231"/>
      <c r="K27" s="231"/>
      <c r="L27" s="275"/>
      <c r="M27" s="264"/>
      <c r="N27" s="265" t="s">
        <v>371</v>
      </c>
      <c r="O27" s="276"/>
      <c r="P27" s="231"/>
      <c r="Q27" s="265" t="s">
        <v>623</v>
      </c>
      <c r="R27" s="226"/>
      <c r="S27" s="231"/>
      <c r="T27" s="265" t="s">
        <v>623</v>
      </c>
      <c r="U27" s="226"/>
      <c r="V27" s="231" t="s">
        <v>625</v>
      </c>
      <c r="W27" s="264"/>
      <c r="X27" s="264"/>
      <c r="Y27" s="231"/>
      <c r="Z27" s="231"/>
      <c r="AA27" s="263"/>
      <c r="AC27" s="192"/>
      <c r="AD27" s="194"/>
      <c r="AE27" s="194"/>
      <c r="AF27" s="194"/>
      <c r="AG27" s="249"/>
      <c r="AH27" s="208"/>
      <c r="AI27" s="208"/>
      <c r="AJ27" s="169"/>
      <c r="AK27" s="208"/>
      <c r="AL27" s="169"/>
      <c r="AM27" s="169"/>
      <c r="AN27" s="208"/>
      <c r="AO27" s="194"/>
      <c r="AP27" s="249"/>
      <c r="AQ27" s="249"/>
      <c r="AR27" s="249"/>
      <c r="AS27" s="249"/>
      <c r="AT27" s="249"/>
      <c r="AU27" s="169"/>
      <c r="AV27" s="208"/>
      <c r="AW27" s="169"/>
      <c r="AX27" s="169"/>
      <c r="AY27" s="194"/>
      <c r="AZ27" s="249"/>
      <c r="BA27" s="249"/>
      <c r="BB27" s="249"/>
      <c r="BC27" s="249"/>
      <c r="BD27" s="249"/>
      <c r="BE27" s="249"/>
      <c r="BF27" s="169"/>
      <c r="BG27" s="169"/>
      <c r="BH27" s="208"/>
      <c r="BI27" s="208"/>
      <c r="BJ27" s="208"/>
      <c r="BK27" s="208"/>
    </row>
    <row r="28" spans="1:63" ht="12" customHeight="1">
      <c r="A28" s="231" t="s">
        <v>370</v>
      </c>
      <c r="B28" s="274"/>
      <c r="C28" s="231" t="s">
        <v>1032</v>
      </c>
      <c r="E28" s="262"/>
      <c r="F28" s="263"/>
      <c r="G28" s="231"/>
      <c r="H28" s="231"/>
      <c r="I28" s="231"/>
      <c r="J28" s="231"/>
      <c r="K28" s="231"/>
      <c r="L28" s="275"/>
      <c r="M28" s="264"/>
      <c r="N28" s="265" t="s">
        <v>371</v>
      </c>
      <c r="O28" s="276"/>
      <c r="P28" s="231"/>
      <c r="Q28" s="265" t="s">
        <v>623</v>
      </c>
      <c r="R28" s="226"/>
      <c r="S28" s="231"/>
      <c r="T28" s="265" t="s">
        <v>623</v>
      </c>
      <c r="U28" s="226"/>
      <c r="V28" s="231" t="s">
        <v>625</v>
      </c>
      <c r="W28" s="264"/>
      <c r="X28" s="264"/>
      <c r="Y28" s="231"/>
      <c r="Z28" s="231"/>
      <c r="AA28" s="263"/>
      <c r="AC28" s="192"/>
      <c r="AD28" s="194"/>
      <c r="AE28" s="194"/>
      <c r="AF28" s="194"/>
      <c r="AG28" s="249"/>
      <c r="AH28" s="208"/>
      <c r="AI28" s="208"/>
      <c r="AJ28" s="169"/>
      <c r="AK28" s="208"/>
      <c r="AL28" s="169"/>
      <c r="AM28" s="169"/>
      <c r="AN28" s="208"/>
      <c r="AO28" s="194"/>
      <c r="AP28" s="249"/>
      <c r="AQ28" s="249"/>
      <c r="AR28" s="249"/>
      <c r="AS28" s="249"/>
      <c r="AT28" s="249"/>
      <c r="AU28" s="169"/>
      <c r="AV28" s="208"/>
      <c r="AW28" s="169"/>
      <c r="AX28" s="169"/>
      <c r="AY28" s="194"/>
      <c r="AZ28" s="249"/>
      <c r="BA28" s="249"/>
      <c r="BB28" s="249"/>
      <c r="BC28" s="249"/>
      <c r="BD28" s="249"/>
      <c r="BE28" s="249"/>
      <c r="BF28" s="169"/>
      <c r="BG28" s="169"/>
      <c r="BH28" s="208"/>
      <c r="BI28" s="208"/>
      <c r="BJ28" s="208"/>
      <c r="BK28" s="208"/>
    </row>
    <row r="29" spans="1:63" ht="12" customHeight="1">
      <c r="A29" s="231" t="s">
        <v>370</v>
      </c>
      <c r="B29" s="274"/>
      <c r="C29" s="231" t="s">
        <v>1032</v>
      </c>
      <c r="E29" s="262"/>
      <c r="F29" s="263"/>
      <c r="G29" s="231"/>
      <c r="H29" s="231"/>
      <c r="I29" s="231"/>
      <c r="J29" s="231"/>
      <c r="K29" s="231"/>
      <c r="L29" s="275"/>
      <c r="M29" s="264"/>
      <c r="N29" s="265" t="s">
        <v>371</v>
      </c>
      <c r="O29" s="276"/>
      <c r="P29" s="231"/>
      <c r="Q29" s="265" t="s">
        <v>623</v>
      </c>
      <c r="R29" s="226"/>
      <c r="S29" s="231"/>
      <c r="T29" s="265" t="s">
        <v>623</v>
      </c>
      <c r="U29" s="226"/>
      <c r="V29" s="231" t="s">
        <v>625</v>
      </c>
      <c r="W29" s="264"/>
      <c r="X29" s="264"/>
      <c r="Y29" s="231"/>
      <c r="Z29" s="231"/>
      <c r="AA29" s="263"/>
      <c r="AC29" s="192"/>
      <c r="AD29" s="194"/>
      <c r="AE29" s="194"/>
      <c r="AF29" s="194"/>
      <c r="AG29" s="249"/>
      <c r="AH29" s="208"/>
      <c r="AI29" s="208"/>
      <c r="AJ29" s="169"/>
      <c r="AK29" s="208"/>
      <c r="AL29" s="169"/>
      <c r="AM29" s="169"/>
      <c r="AN29" s="208"/>
      <c r="AO29" s="194"/>
      <c r="AP29" s="249"/>
      <c r="AQ29" s="249"/>
      <c r="AR29" s="249"/>
      <c r="AS29" s="249"/>
      <c r="AT29" s="249"/>
      <c r="AU29" s="169"/>
      <c r="AV29" s="208"/>
      <c r="AW29" s="169"/>
      <c r="AX29" s="169"/>
      <c r="AY29" s="194"/>
      <c r="AZ29" s="249"/>
      <c r="BA29" s="249"/>
      <c r="BB29" s="249"/>
      <c r="BC29" s="249"/>
      <c r="BD29" s="249"/>
      <c r="BE29" s="249"/>
      <c r="BF29" s="169"/>
      <c r="BG29" s="169"/>
      <c r="BH29" s="208"/>
      <c r="BI29" s="208"/>
      <c r="BJ29" s="208"/>
      <c r="BK29" s="208"/>
    </row>
    <row r="30" spans="1:63" ht="12" customHeight="1">
      <c r="A30" s="231" t="s">
        <v>370</v>
      </c>
      <c r="B30" s="274"/>
      <c r="C30" s="231" t="s">
        <v>1032</v>
      </c>
      <c r="E30" s="262"/>
      <c r="F30" s="263"/>
      <c r="G30" s="231"/>
      <c r="H30" s="231"/>
      <c r="I30" s="231"/>
      <c r="J30" s="231"/>
      <c r="K30" s="231"/>
      <c r="L30" s="275"/>
      <c r="M30" s="264"/>
      <c r="N30" s="265" t="s">
        <v>371</v>
      </c>
      <c r="O30" s="276"/>
      <c r="P30" s="231"/>
      <c r="Q30" s="265" t="s">
        <v>623</v>
      </c>
      <c r="R30" s="226"/>
      <c r="S30" s="231"/>
      <c r="T30" s="265" t="s">
        <v>623</v>
      </c>
      <c r="U30" s="226"/>
      <c r="V30" s="231" t="s">
        <v>625</v>
      </c>
      <c r="W30" s="264"/>
      <c r="X30" s="264"/>
      <c r="Y30" s="231"/>
      <c r="Z30" s="231"/>
      <c r="AA30" s="263"/>
      <c r="AC30" s="192"/>
      <c r="AD30" s="194"/>
      <c r="AE30" s="194"/>
      <c r="AF30" s="194"/>
      <c r="AG30" s="249"/>
      <c r="AH30" s="208"/>
      <c r="AI30" s="208"/>
      <c r="AJ30" s="169"/>
      <c r="AK30" s="208"/>
      <c r="AL30" s="169"/>
      <c r="AM30" s="169"/>
      <c r="AN30" s="208"/>
      <c r="AO30" s="194"/>
      <c r="AP30" s="249"/>
      <c r="AQ30" s="249"/>
      <c r="AR30" s="249"/>
      <c r="AS30" s="249"/>
      <c r="AT30" s="249"/>
      <c r="AU30" s="169"/>
      <c r="AV30" s="208"/>
      <c r="AW30" s="169"/>
      <c r="AX30" s="169"/>
      <c r="AY30" s="194"/>
      <c r="AZ30" s="249"/>
      <c r="BA30" s="249"/>
      <c r="BB30" s="249"/>
      <c r="BC30" s="249"/>
      <c r="BD30" s="249"/>
      <c r="BE30" s="249"/>
      <c r="BF30" s="169"/>
      <c r="BG30" s="169"/>
      <c r="BH30" s="208"/>
      <c r="BI30" s="208"/>
      <c r="BJ30" s="208"/>
      <c r="BK30" s="208"/>
    </row>
    <row r="31" spans="1:63" ht="12" customHeight="1">
      <c r="A31" s="231" t="s">
        <v>370</v>
      </c>
      <c r="B31" s="274"/>
      <c r="C31" s="231" t="s">
        <v>1032</v>
      </c>
      <c r="E31" s="262"/>
      <c r="F31" s="263"/>
      <c r="G31" s="231"/>
      <c r="H31" s="231"/>
      <c r="I31" s="231"/>
      <c r="J31" s="231"/>
      <c r="K31" s="231"/>
      <c r="L31" s="275"/>
      <c r="M31" s="264"/>
      <c r="N31" s="265" t="s">
        <v>371</v>
      </c>
      <c r="O31" s="276"/>
      <c r="P31" s="231"/>
      <c r="Q31" s="265" t="s">
        <v>623</v>
      </c>
      <c r="R31" s="226"/>
      <c r="S31" s="231"/>
      <c r="T31" s="265" t="s">
        <v>623</v>
      </c>
      <c r="U31" s="226"/>
      <c r="V31" s="231" t="s">
        <v>625</v>
      </c>
      <c r="W31" s="264"/>
      <c r="X31" s="264"/>
      <c r="Y31" s="231"/>
      <c r="Z31" s="231"/>
      <c r="AA31" s="263"/>
      <c r="AC31" s="192"/>
      <c r="AD31" s="194"/>
      <c r="AE31" s="194"/>
      <c r="AF31" s="194"/>
      <c r="AG31" s="249"/>
      <c r="AH31" s="208"/>
      <c r="AI31" s="208"/>
      <c r="AJ31" s="169"/>
      <c r="AK31" s="208"/>
      <c r="AL31" s="169"/>
      <c r="AM31" s="169"/>
      <c r="AN31" s="208"/>
      <c r="AO31" s="194"/>
      <c r="AP31" s="249"/>
      <c r="AQ31" s="249"/>
      <c r="AR31" s="249"/>
      <c r="AS31" s="249"/>
      <c r="AT31" s="249"/>
      <c r="AU31" s="169"/>
      <c r="AV31" s="208"/>
      <c r="AW31" s="169"/>
      <c r="AX31" s="169"/>
      <c r="AY31" s="194"/>
      <c r="AZ31" s="249"/>
      <c r="BA31" s="249"/>
      <c r="BB31" s="249"/>
      <c r="BC31" s="249"/>
      <c r="BD31" s="249"/>
      <c r="BE31" s="249"/>
      <c r="BF31" s="169"/>
      <c r="BG31" s="169"/>
      <c r="BH31" s="208"/>
      <c r="BI31" s="208"/>
      <c r="BJ31" s="208"/>
      <c r="BK31" s="208"/>
    </row>
    <row r="32" spans="1:63" ht="12" customHeight="1">
      <c r="A32" s="231" t="s">
        <v>370</v>
      </c>
      <c r="B32" s="274"/>
      <c r="C32" s="231" t="s">
        <v>1032</v>
      </c>
      <c r="E32" s="262"/>
      <c r="F32" s="263"/>
      <c r="G32" s="231"/>
      <c r="H32" s="231"/>
      <c r="I32" s="231"/>
      <c r="J32" s="231"/>
      <c r="K32" s="231"/>
      <c r="L32" s="275"/>
      <c r="M32" s="264"/>
      <c r="N32" s="265" t="s">
        <v>371</v>
      </c>
      <c r="O32" s="276"/>
      <c r="P32" s="231"/>
      <c r="Q32" s="265" t="s">
        <v>623</v>
      </c>
      <c r="R32" s="226"/>
      <c r="S32" s="231"/>
      <c r="T32" s="265" t="s">
        <v>623</v>
      </c>
      <c r="U32" s="226"/>
      <c r="V32" s="231" t="s">
        <v>625</v>
      </c>
      <c r="W32" s="264"/>
      <c r="X32" s="264"/>
      <c r="Y32" s="231"/>
      <c r="Z32" s="231"/>
      <c r="AA32" s="263"/>
      <c r="AC32" s="192"/>
      <c r="AD32" s="194"/>
      <c r="AE32" s="194"/>
      <c r="AF32" s="194"/>
      <c r="AG32" s="249"/>
      <c r="AH32" s="208"/>
      <c r="AI32" s="208"/>
      <c r="AJ32" s="169"/>
      <c r="AK32" s="208"/>
      <c r="AL32" s="169"/>
      <c r="AM32" s="169"/>
      <c r="AN32" s="208"/>
      <c r="AO32" s="194"/>
      <c r="AP32" s="249"/>
      <c r="AQ32" s="249"/>
      <c r="AR32" s="249"/>
      <c r="AS32" s="249"/>
      <c r="AT32" s="249"/>
      <c r="AU32" s="169"/>
      <c r="AV32" s="208"/>
      <c r="AW32" s="169"/>
      <c r="AX32" s="169"/>
      <c r="AY32" s="194"/>
      <c r="AZ32" s="249"/>
      <c r="BA32" s="249"/>
      <c r="BB32" s="249"/>
      <c r="BC32" s="249"/>
      <c r="BD32" s="249"/>
      <c r="BE32" s="249"/>
      <c r="BF32" s="169"/>
      <c r="BG32" s="169"/>
      <c r="BH32" s="208"/>
      <c r="BI32" s="208"/>
      <c r="BJ32" s="208"/>
      <c r="BK32" s="208"/>
    </row>
    <row r="33" spans="1:63" ht="12" customHeight="1">
      <c r="A33" s="231" t="s">
        <v>370</v>
      </c>
      <c r="B33" s="274"/>
      <c r="C33" s="231" t="s">
        <v>1032</v>
      </c>
      <c r="E33" s="262"/>
      <c r="F33" s="263"/>
      <c r="G33" s="231"/>
      <c r="H33" s="231"/>
      <c r="I33" s="231"/>
      <c r="J33" s="231"/>
      <c r="K33" s="231"/>
      <c r="L33" s="275"/>
      <c r="M33" s="264"/>
      <c r="N33" s="265" t="s">
        <v>371</v>
      </c>
      <c r="O33" s="276"/>
      <c r="P33" s="231"/>
      <c r="Q33" s="265" t="s">
        <v>623</v>
      </c>
      <c r="R33" s="226"/>
      <c r="S33" s="231"/>
      <c r="T33" s="265" t="s">
        <v>623</v>
      </c>
      <c r="U33" s="226"/>
      <c r="V33" s="231" t="s">
        <v>625</v>
      </c>
      <c r="W33" s="264"/>
      <c r="X33" s="264"/>
      <c r="Y33" s="231"/>
      <c r="Z33" s="231"/>
      <c r="AA33" s="263"/>
      <c r="AC33" s="192"/>
      <c r="AD33" s="194"/>
      <c r="AE33" s="194"/>
      <c r="AF33" s="194"/>
      <c r="AG33" s="249"/>
      <c r="AH33" s="208"/>
      <c r="AI33" s="208"/>
      <c r="AJ33" s="169"/>
      <c r="AK33" s="208"/>
      <c r="AL33" s="169"/>
      <c r="AM33" s="169"/>
      <c r="AN33" s="208"/>
      <c r="AO33" s="194"/>
      <c r="AP33" s="249"/>
      <c r="AQ33" s="249"/>
      <c r="AR33" s="249"/>
      <c r="AS33" s="249"/>
      <c r="AT33" s="249"/>
      <c r="AU33" s="169"/>
      <c r="AV33" s="208"/>
      <c r="AW33" s="169"/>
      <c r="AX33" s="169"/>
      <c r="AY33" s="194"/>
      <c r="AZ33" s="249"/>
      <c r="BA33" s="249"/>
      <c r="BB33" s="249"/>
      <c r="BC33" s="249"/>
      <c r="BD33" s="249"/>
      <c r="BE33" s="249"/>
      <c r="BF33" s="169"/>
      <c r="BG33" s="169"/>
      <c r="BH33" s="208"/>
      <c r="BI33" s="208"/>
      <c r="BJ33" s="208"/>
      <c r="BK33" s="208"/>
    </row>
    <row r="34" spans="1:63" ht="12" customHeight="1">
      <c r="A34" s="231" t="s">
        <v>370</v>
      </c>
      <c r="B34" s="274"/>
      <c r="C34" s="231" t="s">
        <v>1032</v>
      </c>
      <c r="E34" s="262"/>
      <c r="F34" s="263"/>
      <c r="G34" s="231"/>
      <c r="H34" s="231"/>
      <c r="I34" s="231"/>
      <c r="J34" s="231"/>
      <c r="K34" s="231"/>
      <c r="L34" s="275"/>
      <c r="M34" s="264"/>
      <c r="N34" s="265" t="s">
        <v>371</v>
      </c>
      <c r="O34" s="276"/>
      <c r="P34" s="231"/>
      <c r="Q34" s="265" t="s">
        <v>623</v>
      </c>
      <c r="R34" s="226"/>
      <c r="S34" s="231"/>
      <c r="T34" s="265" t="s">
        <v>623</v>
      </c>
      <c r="U34" s="226"/>
      <c r="V34" s="231" t="s">
        <v>625</v>
      </c>
      <c r="W34" s="264"/>
      <c r="X34" s="264"/>
      <c r="Y34" s="231"/>
      <c r="Z34" s="231"/>
      <c r="AA34" s="263"/>
      <c r="AC34" s="192"/>
      <c r="AD34" s="194"/>
      <c r="AE34" s="194"/>
      <c r="AF34" s="194"/>
      <c r="AG34" s="249"/>
      <c r="AH34" s="208"/>
      <c r="AI34" s="208"/>
      <c r="AJ34" s="169"/>
      <c r="AK34" s="208"/>
      <c r="AL34" s="169"/>
      <c r="AM34" s="169"/>
      <c r="AN34" s="208"/>
      <c r="AO34" s="194"/>
      <c r="AP34" s="249"/>
      <c r="AQ34" s="249"/>
      <c r="AR34" s="249"/>
      <c r="AS34" s="249"/>
      <c r="AT34" s="249"/>
      <c r="AU34" s="169"/>
      <c r="AV34" s="208"/>
      <c r="AW34" s="169"/>
      <c r="AX34" s="169"/>
      <c r="AY34" s="194"/>
      <c r="AZ34" s="249"/>
      <c r="BA34" s="249"/>
      <c r="BB34" s="249"/>
      <c r="BC34" s="249"/>
      <c r="BD34" s="249"/>
      <c r="BE34" s="249"/>
      <c r="BF34" s="169"/>
      <c r="BG34" s="169"/>
      <c r="BH34" s="208"/>
      <c r="BI34" s="208"/>
      <c r="BJ34" s="208"/>
      <c r="BK34" s="208"/>
    </row>
    <row r="35" spans="1:63" ht="12" customHeight="1">
      <c r="A35" s="231" t="s">
        <v>370</v>
      </c>
      <c r="B35" s="274"/>
      <c r="C35" s="231" t="s">
        <v>1032</v>
      </c>
      <c r="E35" s="262"/>
      <c r="F35" s="263"/>
      <c r="G35" s="231"/>
      <c r="H35" s="231"/>
      <c r="I35" s="231"/>
      <c r="J35" s="231"/>
      <c r="K35" s="231"/>
      <c r="L35" s="275"/>
      <c r="M35" s="264"/>
      <c r="N35" s="265" t="s">
        <v>371</v>
      </c>
      <c r="O35" s="276"/>
      <c r="P35" s="231"/>
      <c r="Q35" s="265" t="s">
        <v>623</v>
      </c>
      <c r="R35" s="226"/>
      <c r="S35" s="231"/>
      <c r="T35" s="265" t="s">
        <v>623</v>
      </c>
      <c r="U35" s="226"/>
      <c r="V35" s="231" t="s">
        <v>625</v>
      </c>
      <c r="W35" s="264"/>
      <c r="X35" s="264"/>
      <c r="Y35" s="231"/>
      <c r="Z35" s="231"/>
      <c r="AA35" s="263"/>
      <c r="AC35" s="192"/>
      <c r="AD35" s="194"/>
      <c r="AE35" s="194"/>
      <c r="AF35" s="194"/>
      <c r="AG35" s="249"/>
      <c r="AH35" s="208"/>
      <c r="AI35" s="208"/>
      <c r="AJ35" s="169"/>
      <c r="AK35" s="208"/>
      <c r="AL35" s="169"/>
      <c r="AM35" s="169"/>
      <c r="AN35" s="208"/>
      <c r="AO35" s="194"/>
      <c r="AP35" s="249"/>
      <c r="AQ35" s="249"/>
      <c r="AR35" s="249"/>
      <c r="AS35" s="249"/>
      <c r="AT35" s="249"/>
      <c r="AU35" s="169"/>
      <c r="AV35" s="208"/>
      <c r="AW35" s="169"/>
      <c r="AX35" s="169"/>
      <c r="AY35" s="194"/>
      <c r="AZ35" s="249"/>
      <c r="BA35" s="249"/>
      <c r="BB35" s="249"/>
      <c r="BC35" s="249"/>
      <c r="BD35" s="249"/>
      <c r="BE35" s="249"/>
      <c r="BF35" s="169"/>
      <c r="BG35" s="169"/>
      <c r="BH35" s="208"/>
      <c r="BI35" s="208"/>
      <c r="BJ35" s="208"/>
      <c r="BK35" s="208"/>
    </row>
    <row r="36" spans="1:63" ht="12" customHeight="1">
      <c r="A36" s="231" t="s">
        <v>370</v>
      </c>
      <c r="B36" s="274"/>
      <c r="C36" s="231" t="s">
        <v>1032</v>
      </c>
      <c r="E36" s="262"/>
      <c r="F36" s="263"/>
      <c r="G36" s="231"/>
      <c r="H36" s="231"/>
      <c r="I36" s="231"/>
      <c r="J36" s="231"/>
      <c r="K36" s="231"/>
      <c r="L36" s="275"/>
      <c r="M36" s="264"/>
      <c r="N36" s="265" t="s">
        <v>371</v>
      </c>
      <c r="O36" s="276"/>
      <c r="P36" s="231"/>
      <c r="Q36" s="265" t="s">
        <v>623</v>
      </c>
      <c r="R36" s="226"/>
      <c r="S36" s="231"/>
      <c r="T36" s="265" t="s">
        <v>623</v>
      </c>
      <c r="U36" s="226"/>
      <c r="V36" s="231" t="s">
        <v>625</v>
      </c>
      <c r="W36" s="264"/>
      <c r="X36" s="264"/>
      <c r="Y36" s="231"/>
      <c r="Z36" s="231"/>
      <c r="AA36" s="263"/>
      <c r="AC36" s="192"/>
      <c r="AD36" s="194"/>
      <c r="AE36" s="194"/>
      <c r="AF36" s="194"/>
      <c r="AG36" s="249"/>
      <c r="AH36" s="208"/>
      <c r="AI36" s="208"/>
      <c r="AJ36" s="169"/>
      <c r="AK36" s="208"/>
      <c r="AL36" s="169"/>
      <c r="AM36" s="169"/>
      <c r="AN36" s="208"/>
      <c r="AO36" s="194"/>
      <c r="AP36" s="249"/>
      <c r="AQ36" s="249"/>
      <c r="AR36" s="249"/>
      <c r="AS36" s="249"/>
      <c r="AT36" s="249"/>
      <c r="AU36" s="169"/>
      <c r="AV36" s="208"/>
      <c r="AW36" s="169"/>
      <c r="AX36" s="169"/>
      <c r="AY36" s="194"/>
      <c r="AZ36" s="249"/>
      <c r="BA36" s="249"/>
      <c r="BB36" s="249"/>
      <c r="BC36" s="249"/>
      <c r="BD36" s="249"/>
      <c r="BE36" s="249"/>
      <c r="BF36" s="169"/>
      <c r="BG36" s="169"/>
      <c r="BH36" s="208"/>
      <c r="BI36" s="208"/>
      <c r="BJ36" s="208"/>
      <c r="BK36" s="208"/>
    </row>
    <row r="37" spans="1:63" ht="12" customHeight="1">
      <c r="A37" s="231" t="s">
        <v>370</v>
      </c>
      <c r="B37" s="274"/>
      <c r="C37" s="231" t="s">
        <v>1032</v>
      </c>
      <c r="E37" s="262"/>
      <c r="F37" s="263"/>
      <c r="G37" s="231"/>
      <c r="H37" s="231"/>
      <c r="I37" s="231"/>
      <c r="J37" s="231"/>
      <c r="K37" s="231"/>
      <c r="L37" s="275"/>
      <c r="M37" s="264"/>
      <c r="N37" s="265" t="s">
        <v>371</v>
      </c>
      <c r="O37" s="276"/>
      <c r="P37" s="231"/>
      <c r="Q37" s="265" t="s">
        <v>623</v>
      </c>
      <c r="R37" s="226"/>
      <c r="S37" s="231"/>
      <c r="T37" s="265" t="s">
        <v>623</v>
      </c>
      <c r="U37" s="226"/>
      <c r="V37" s="231" t="s">
        <v>625</v>
      </c>
      <c r="W37" s="264"/>
      <c r="X37" s="264"/>
      <c r="Y37" s="231"/>
      <c r="Z37" s="231"/>
      <c r="AA37" s="263"/>
      <c r="AC37" s="192"/>
      <c r="AD37" s="194"/>
      <c r="AE37" s="194"/>
      <c r="AF37" s="194"/>
      <c r="AG37" s="249"/>
      <c r="AH37" s="208"/>
      <c r="AI37" s="208"/>
      <c r="AJ37" s="169"/>
      <c r="AK37" s="208"/>
      <c r="AL37" s="169"/>
      <c r="AM37" s="169"/>
      <c r="AN37" s="208"/>
      <c r="AO37" s="194"/>
      <c r="AP37" s="249"/>
      <c r="AQ37" s="249"/>
      <c r="AR37" s="249"/>
      <c r="AS37" s="249"/>
      <c r="AT37" s="249"/>
      <c r="AU37" s="169"/>
      <c r="AV37" s="208"/>
      <c r="AW37" s="169"/>
      <c r="AX37" s="169"/>
      <c r="AY37" s="194"/>
      <c r="AZ37" s="249"/>
      <c r="BA37" s="249"/>
      <c r="BB37" s="249"/>
      <c r="BC37" s="249"/>
      <c r="BD37" s="249"/>
      <c r="BE37" s="249"/>
      <c r="BF37" s="169"/>
      <c r="BG37" s="169"/>
      <c r="BH37" s="208"/>
      <c r="BI37" s="208"/>
      <c r="BJ37" s="208"/>
      <c r="BK37" s="208"/>
    </row>
    <row r="38" spans="1:63" ht="12" customHeight="1">
      <c r="A38" s="231" t="s">
        <v>370</v>
      </c>
      <c r="B38" s="274"/>
      <c r="C38" s="231" t="s">
        <v>1032</v>
      </c>
      <c r="E38" s="262"/>
      <c r="F38" s="263"/>
      <c r="G38" s="231"/>
      <c r="H38" s="231"/>
      <c r="I38" s="231"/>
      <c r="J38" s="231"/>
      <c r="K38" s="231"/>
      <c r="L38" s="275"/>
      <c r="M38" s="264"/>
      <c r="N38" s="265" t="s">
        <v>371</v>
      </c>
      <c r="O38" s="276"/>
      <c r="P38" s="231"/>
      <c r="Q38" s="265" t="s">
        <v>623</v>
      </c>
      <c r="R38" s="226"/>
      <c r="S38" s="231"/>
      <c r="T38" s="265" t="s">
        <v>623</v>
      </c>
      <c r="U38" s="226"/>
      <c r="V38" s="231" t="s">
        <v>625</v>
      </c>
      <c r="W38" s="264"/>
      <c r="X38" s="264"/>
      <c r="Y38" s="231"/>
      <c r="Z38" s="231"/>
      <c r="AA38" s="263"/>
      <c r="AC38" s="192"/>
      <c r="AD38" s="194"/>
      <c r="AE38" s="194"/>
      <c r="AF38" s="194"/>
      <c r="AG38" s="249"/>
      <c r="AH38" s="208"/>
      <c r="AI38" s="208"/>
      <c r="AJ38" s="169"/>
      <c r="AK38" s="208"/>
      <c r="AL38" s="169"/>
      <c r="AM38" s="169"/>
      <c r="AN38" s="208"/>
      <c r="AO38" s="194"/>
      <c r="AP38" s="249"/>
      <c r="AQ38" s="249"/>
      <c r="AR38" s="249"/>
      <c r="AS38" s="249"/>
      <c r="AT38" s="249"/>
      <c r="AU38" s="169"/>
      <c r="AV38" s="208"/>
      <c r="AW38" s="169"/>
      <c r="AX38" s="169"/>
      <c r="AY38" s="194"/>
      <c r="AZ38" s="249"/>
      <c r="BA38" s="249"/>
      <c r="BB38" s="249"/>
      <c r="BC38" s="249"/>
      <c r="BD38" s="249"/>
      <c r="BE38" s="249"/>
      <c r="BF38" s="169"/>
      <c r="BG38" s="169"/>
      <c r="BH38" s="208"/>
      <c r="BI38" s="208"/>
      <c r="BJ38" s="208"/>
      <c r="BK38" s="208"/>
    </row>
    <row r="39" spans="1:63" ht="12" customHeight="1">
      <c r="A39" s="231" t="s">
        <v>370</v>
      </c>
      <c r="B39" s="274"/>
      <c r="C39" s="231" t="s">
        <v>1032</v>
      </c>
      <c r="E39" s="262"/>
      <c r="F39" s="263"/>
      <c r="G39" s="231"/>
      <c r="H39" s="231"/>
      <c r="I39" s="231"/>
      <c r="J39" s="231"/>
      <c r="K39" s="231"/>
      <c r="L39" s="275"/>
      <c r="M39" s="264"/>
      <c r="N39" s="265" t="s">
        <v>371</v>
      </c>
      <c r="O39" s="276"/>
      <c r="P39" s="231"/>
      <c r="Q39" s="265" t="s">
        <v>623</v>
      </c>
      <c r="R39" s="226"/>
      <c r="S39" s="231"/>
      <c r="T39" s="265" t="s">
        <v>623</v>
      </c>
      <c r="U39" s="226"/>
      <c r="V39" s="231" t="s">
        <v>625</v>
      </c>
      <c r="W39" s="264"/>
      <c r="X39" s="264"/>
      <c r="Y39" s="231"/>
      <c r="Z39" s="231"/>
      <c r="AA39" s="263"/>
      <c r="AC39" s="192"/>
      <c r="AD39" s="194"/>
      <c r="AE39" s="194"/>
      <c r="AF39" s="194"/>
      <c r="AG39" s="249"/>
      <c r="AH39" s="208"/>
      <c r="AI39" s="208"/>
      <c r="AJ39" s="169"/>
      <c r="AK39" s="208"/>
      <c r="AL39" s="169"/>
      <c r="AM39" s="169"/>
      <c r="AN39" s="208"/>
      <c r="AO39" s="194"/>
      <c r="AP39" s="249"/>
      <c r="AQ39" s="249"/>
      <c r="AR39" s="249"/>
      <c r="AS39" s="249"/>
      <c r="AT39" s="249"/>
      <c r="AU39" s="169"/>
      <c r="AV39" s="208"/>
      <c r="AW39" s="169"/>
      <c r="AX39" s="169"/>
      <c r="AY39" s="194"/>
      <c r="AZ39" s="249"/>
      <c r="BA39" s="249"/>
      <c r="BB39" s="249"/>
      <c r="BC39" s="249"/>
      <c r="BD39" s="249"/>
      <c r="BE39" s="249"/>
      <c r="BF39" s="169"/>
      <c r="BG39" s="169"/>
      <c r="BH39" s="208"/>
      <c r="BI39" s="208"/>
      <c r="BJ39" s="208"/>
      <c r="BK39" s="208"/>
    </row>
    <row r="40" spans="1:63" ht="12" customHeight="1">
      <c r="A40" s="231" t="s">
        <v>370</v>
      </c>
      <c r="B40" s="274"/>
      <c r="C40" s="231" t="s">
        <v>1032</v>
      </c>
      <c r="E40" s="262"/>
      <c r="F40" s="263"/>
      <c r="G40" s="231"/>
      <c r="H40" s="231"/>
      <c r="I40" s="231"/>
      <c r="J40" s="231"/>
      <c r="K40" s="231"/>
      <c r="L40" s="275"/>
      <c r="M40" s="264"/>
      <c r="N40" s="265" t="s">
        <v>371</v>
      </c>
      <c r="O40" s="276"/>
      <c r="P40" s="231"/>
      <c r="Q40" s="265" t="s">
        <v>623</v>
      </c>
      <c r="R40" s="226"/>
      <c r="S40" s="231"/>
      <c r="T40" s="265" t="s">
        <v>623</v>
      </c>
      <c r="U40" s="226"/>
      <c r="V40" s="231" t="s">
        <v>625</v>
      </c>
      <c r="W40" s="264"/>
      <c r="X40" s="264"/>
      <c r="Y40" s="231"/>
      <c r="Z40" s="231"/>
      <c r="AA40" s="263"/>
      <c r="AC40" s="192"/>
      <c r="AD40" s="194"/>
      <c r="AE40" s="194"/>
      <c r="AF40" s="194"/>
      <c r="AG40" s="249"/>
      <c r="AH40" s="208"/>
      <c r="AI40" s="208"/>
      <c r="AJ40" s="169"/>
      <c r="AK40" s="208"/>
      <c r="AL40" s="169"/>
      <c r="AM40" s="169"/>
      <c r="AN40" s="208"/>
      <c r="AO40" s="194"/>
      <c r="AP40" s="249"/>
      <c r="AQ40" s="249"/>
      <c r="AR40" s="249"/>
      <c r="AS40" s="249"/>
      <c r="AT40" s="249"/>
      <c r="AU40" s="169"/>
      <c r="AV40" s="208"/>
      <c r="AW40" s="169"/>
      <c r="AX40" s="169"/>
      <c r="AY40" s="194"/>
      <c r="AZ40" s="249"/>
      <c r="BA40" s="249"/>
      <c r="BB40" s="249"/>
      <c r="BC40" s="249"/>
      <c r="BD40" s="249"/>
      <c r="BE40" s="249"/>
      <c r="BF40" s="169"/>
      <c r="BG40" s="169"/>
      <c r="BH40" s="208"/>
      <c r="BI40" s="208"/>
      <c r="BJ40" s="208"/>
      <c r="BK40" s="208"/>
    </row>
    <row r="41" spans="1:63" ht="12" customHeight="1">
      <c r="A41" s="231" t="s">
        <v>370</v>
      </c>
      <c r="B41" s="274"/>
      <c r="C41" s="231" t="s">
        <v>1032</v>
      </c>
      <c r="E41" s="262"/>
      <c r="F41" s="263"/>
      <c r="G41" s="231"/>
      <c r="H41" s="231"/>
      <c r="I41" s="231"/>
      <c r="J41" s="231"/>
      <c r="K41" s="231"/>
      <c r="L41" s="275"/>
      <c r="M41" s="264"/>
      <c r="N41" s="265" t="s">
        <v>371</v>
      </c>
      <c r="O41" s="276"/>
      <c r="P41" s="231"/>
      <c r="Q41" s="265" t="s">
        <v>623</v>
      </c>
      <c r="R41" s="226"/>
      <c r="S41" s="231"/>
      <c r="T41" s="265" t="s">
        <v>623</v>
      </c>
      <c r="U41" s="226"/>
      <c r="V41" s="231" t="s">
        <v>625</v>
      </c>
      <c r="W41" s="264"/>
      <c r="X41" s="264"/>
      <c r="Y41" s="231"/>
      <c r="Z41" s="231"/>
      <c r="AA41" s="263"/>
      <c r="AC41" s="192"/>
      <c r="AD41" s="194"/>
      <c r="AE41" s="194"/>
      <c r="AF41" s="194"/>
      <c r="AG41" s="249"/>
      <c r="AH41" s="208"/>
      <c r="AI41" s="208"/>
      <c r="AJ41" s="169"/>
      <c r="AK41" s="208"/>
      <c r="AL41" s="169"/>
      <c r="AM41" s="169"/>
      <c r="AN41" s="208"/>
      <c r="AO41" s="194"/>
      <c r="AP41" s="249"/>
      <c r="AQ41" s="249"/>
      <c r="AR41" s="249"/>
      <c r="AS41" s="249"/>
      <c r="AT41" s="249"/>
      <c r="AU41" s="169"/>
      <c r="AV41" s="208"/>
      <c r="AW41" s="169"/>
      <c r="AX41" s="169"/>
      <c r="AY41" s="194"/>
      <c r="AZ41" s="249"/>
      <c r="BA41" s="249"/>
      <c r="BB41" s="249"/>
      <c r="BC41" s="249"/>
      <c r="BD41" s="249"/>
      <c r="BE41" s="249"/>
      <c r="BF41" s="169"/>
      <c r="BG41" s="169"/>
      <c r="BH41" s="208"/>
      <c r="BI41" s="208"/>
      <c r="BJ41" s="208"/>
      <c r="BK41" s="208"/>
    </row>
    <row r="42" spans="1:63" ht="12" customHeight="1">
      <c r="A42" s="231" t="s">
        <v>370</v>
      </c>
      <c r="B42" s="274"/>
      <c r="C42" s="231" t="s">
        <v>1032</v>
      </c>
      <c r="E42" s="262"/>
      <c r="F42" s="263"/>
      <c r="G42" s="231"/>
      <c r="H42" s="231"/>
      <c r="I42" s="231"/>
      <c r="J42" s="231"/>
      <c r="K42" s="231"/>
      <c r="L42" s="275"/>
      <c r="M42" s="264"/>
      <c r="N42" s="265" t="s">
        <v>371</v>
      </c>
      <c r="O42" s="276"/>
      <c r="P42" s="231"/>
      <c r="Q42" s="265" t="s">
        <v>623</v>
      </c>
      <c r="R42" s="226"/>
      <c r="S42" s="231"/>
      <c r="T42" s="265" t="s">
        <v>623</v>
      </c>
      <c r="U42" s="226"/>
      <c r="V42" s="231" t="s">
        <v>625</v>
      </c>
      <c r="W42" s="264"/>
      <c r="X42" s="264"/>
      <c r="Y42" s="231"/>
      <c r="Z42" s="231"/>
      <c r="AA42" s="263"/>
      <c r="AC42" s="192"/>
      <c r="AD42" s="194"/>
      <c r="AE42" s="194"/>
      <c r="AF42" s="194"/>
      <c r="AG42" s="249"/>
      <c r="AH42" s="208"/>
      <c r="AI42" s="208"/>
      <c r="AJ42" s="169"/>
      <c r="AK42" s="208"/>
      <c r="AL42" s="169"/>
      <c r="AM42" s="169"/>
      <c r="AN42" s="208"/>
      <c r="AO42" s="194"/>
      <c r="AP42" s="249"/>
      <c r="AQ42" s="249"/>
      <c r="AR42" s="249"/>
      <c r="AS42" s="249"/>
      <c r="AT42" s="249"/>
      <c r="AU42" s="169"/>
      <c r="AV42" s="208"/>
      <c r="AW42" s="169"/>
      <c r="AX42" s="169"/>
      <c r="AY42" s="194"/>
      <c r="AZ42" s="249"/>
      <c r="BA42" s="249"/>
      <c r="BB42" s="249"/>
      <c r="BC42" s="249"/>
      <c r="BD42" s="249"/>
      <c r="BE42" s="249"/>
      <c r="BF42" s="169"/>
      <c r="BG42" s="169"/>
      <c r="BH42" s="208"/>
      <c r="BI42" s="208"/>
      <c r="BJ42" s="208"/>
      <c r="BK42" s="208"/>
    </row>
    <row r="43" spans="1:63" ht="12" customHeight="1">
      <c r="A43" s="231" t="s">
        <v>370</v>
      </c>
      <c r="B43" s="274"/>
      <c r="C43" s="231" t="s">
        <v>1032</v>
      </c>
      <c r="E43" s="262"/>
      <c r="F43" s="263"/>
      <c r="G43" s="231"/>
      <c r="H43" s="231"/>
      <c r="I43" s="231"/>
      <c r="J43" s="231"/>
      <c r="K43" s="231"/>
      <c r="L43" s="275"/>
      <c r="M43" s="264"/>
      <c r="N43" s="265" t="s">
        <v>371</v>
      </c>
      <c r="O43" s="276"/>
      <c r="P43" s="231"/>
      <c r="Q43" s="265" t="s">
        <v>623</v>
      </c>
      <c r="R43" s="226"/>
      <c r="S43" s="231"/>
      <c r="T43" s="265" t="s">
        <v>623</v>
      </c>
      <c r="U43" s="226"/>
      <c r="V43" s="231" t="s">
        <v>625</v>
      </c>
      <c r="W43" s="264"/>
      <c r="X43" s="264"/>
      <c r="Y43" s="231"/>
      <c r="Z43" s="231"/>
      <c r="AA43" s="263"/>
      <c r="AC43" s="192"/>
      <c r="AD43" s="194"/>
      <c r="AE43" s="194"/>
      <c r="AF43" s="194"/>
      <c r="AG43" s="249"/>
      <c r="AH43" s="208"/>
      <c r="AI43" s="208"/>
      <c r="AJ43" s="169"/>
      <c r="AK43" s="208"/>
      <c r="AL43" s="169"/>
      <c r="AM43" s="169"/>
      <c r="AN43" s="208"/>
      <c r="AO43" s="194"/>
      <c r="AP43" s="249"/>
      <c r="AQ43" s="249"/>
      <c r="AR43" s="249"/>
      <c r="AS43" s="249"/>
      <c r="AT43" s="249"/>
      <c r="AU43" s="169"/>
      <c r="AV43" s="208"/>
      <c r="AW43" s="169"/>
      <c r="AX43" s="169"/>
      <c r="AY43" s="194"/>
      <c r="AZ43" s="249"/>
      <c r="BA43" s="249"/>
      <c r="BB43" s="249"/>
      <c r="BC43" s="249"/>
      <c r="BD43" s="249"/>
      <c r="BE43" s="249"/>
      <c r="BF43" s="169"/>
      <c r="BG43" s="169"/>
      <c r="BH43" s="208"/>
      <c r="BI43" s="208"/>
      <c r="BJ43" s="208"/>
      <c r="BK43" s="208"/>
    </row>
    <row r="44" spans="1:63" ht="12" customHeight="1">
      <c r="A44" s="231" t="s">
        <v>370</v>
      </c>
      <c r="B44" s="274"/>
      <c r="C44" s="231" t="s">
        <v>1032</v>
      </c>
      <c r="E44" s="262"/>
      <c r="F44" s="263"/>
      <c r="G44" s="231"/>
      <c r="H44" s="231"/>
      <c r="I44" s="231"/>
      <c r="J44" s="231"/>
      <c r="K44" s="231"/>
      <c r="L44" s="275"/>
      <c r="M44" s="264"/>
      <c r="N44" s="265" t="s">
        <v>371</v>
      </c>
      <c r="O44" s="276"/>
      <c r="P44" s="231"/>
      <c r="Q44" s="265" t="s">
        <v>623</v>
      </c>
      <c r="R44" s="226"/>
      <c r="S44" s="231"/>
      <c r="T44" s="265" t="s">
        <v>623</v>
      </c>
      <c r="U44" s="226"/>
      <c r="V44" s="231" t="s">
        <v>625</v>
      </c>
      <c r="W44" s="264"/>
      <c r="X44" s="264"/>
      <c r="Y44" s="231"/>
      <c r="Z44" s="231"/>
      <c r="AA44" s="263"/>
      <c r="AC44" s="192"/>
      <c r="AD44" s="194"/>
      <c r="AE44" s="194"/>
      <c r="AF44" s="194"/>
      <c r="AG44" s="249"/>
      <c r="AH44" s="208"/>
      <c r="AI44" s="208"/>
      <c r="AJ44" s="169"/>
      <c r="AK44" s="208"/>
      <c r="AL44" s="169"/>
      <c r="AM44" s="169"/>
      <c r="AN44" s="208"/>
      <c r="AO44" s="194"/>
      <c r="AP44" s="249"/>
      <c r="AQ44" s="249"/>
      <c r="AR44" s="249"/>
      <c r="AS44" s="249"/>
      <c r="AT44" s="249"/>
      <c r="AU44" s="169"/>
      <c r="AV44" s="208"/>
      <c r="AW44" s="169"/>
      <c r="AX44" s="169"/>
      <c r="AY44" s="194"/>
      <c r="AZ44" s="249"/>
      <c r="BA44" s="249"/>
      <c r="BB44" s="249"/>
      <c r="BC44" s="249"/>
      <c r="BD44" s="249"/>
      <c r="BE44" s="249"/>
      <c r="BF44" s="169"/>
      <c r="BG44" s="169"/>
      <c r="BH44" s="208"/>
      <c r="BI44" s="208"/>
      <c r="BJ44" s="208"/>
      <c r="BK44" s="208"/>
    </row>
    <row r="45" spans="1:63" ht="12" customHeight="1">
      <c r="A45" s="231" t="s">
        <v>370</v>
      </c>
      <c r="B45" s="274"/>
      <c r="C45" s="231" t="s">
        <v>1032</v>
      </c>
      <c r="E45" s="262"/>
      <c r="F45" s="263"/>
      <c r="G45" s="231"/>
      <c r="H45" s="231"/>
      <c r="I45" s="231"/>
      <c r="J45" s="231"/>
      <c r="K45" s="231"/>
      <c r="L45" s="275"/>
      <c r="M45" s="264"/>
      <c r="N45" s="265" t="s">
        <v>371</v>
      </c>
      <c r="O45" s="276"/>
      <c r="P45" s="231"/>
      <c r="Q45" s="265" t="s">
        <v>623</v>
      </c>
      <c r="R45" s="226"/>
      <c r="S45" s="231"/>
      <c r="T45" s="265" t="s">
        <v>623</v>
      </c>
      <c r="U45" s="226"/>
      <c r="V45" s="231" t="s">
        <v>625</v>
      </c>
      <c r="W45" s="264"/>
      <c r="X45" s="264"/>
      <c r="Y45" s="231"/>
      <c r="Z45" s="231"/>
      <c r="AA45" s="263"/>
      <c r="AC45" s="192"/>
      <c r="AD45" s="194"/>
      <c r="AE45" s="194"/>
      <c r="AF45" s="194"/>
      <c r="AG45" s="249"/>
      <c r="AH45" s="208"/>
      <c r="AI45" s="208"/>
      <c r="AJ45" s="169"/>
      <c r="AK45" s="208"/>
      <c r="AL45" s="169"/>
      <c r="AM45" s="169"/>
      <c r="AN45" s="208"/>
      <c r="AO45" s="194"/>
      <c r="AP45" s="249"/>
      <c r="AQ45" s="249"/>
      <c r="AR45" s="249"/>
      <c r="AS45" s="249"/>
      <c r="AT45" s="249"/>
      <c r="AU45" s="169"/>
      <c r="AV45" s="208"/>
      <c r="AW45" s="169"/>
      <c r="AX45" s="169"/>
      <c r="AY45" s="194"/>
      <c r="AZ45" s="249"/>
      <c r="BA45" s="249"/>
      <c r="BB45" s="249"/>
      <c r="BC45" s="249"/>
      <c r="BD45" s="249"/>
      <c r="BE45" s="249"/>
      <c r="BF45" s="169"/>
      <c r="BG45" s="169"/>
      <c r="BH45" s="208"/>
      <c r="BI45" s="208"/>
      <c r="BJ45" s="208"/>
      <c r="BK45" s="208"/>
    </row>
    <row r="46" spans="1:63" ht="12" customHeight="1">
      <c r="A46" s="231" t="s">
        <v>370</v>
      </c>
      <c r="B46" s="274"/>
      <c r="C46" s="231" t="s">
        <v>1032</v>
      </c>
      <c r="E46" s="262"/>
      <c r="F46" s="263"/>
      <c r="G46" s="231"/>
      <c r="H46" s="231"/>
      <c r="I46" s="231"/>
      <c r="J46" s="231"/>
      <c r="K46" s="231"/>
      <c r="L46" s="275"/>
      <c r="M46" s="264"/>
      <c r="N46" s="265" t="s">
        <v>371</v>
      </c>
      <c r="O46" s="276"/>
      <c r="P46" s="231"/>
      <c r="Q46" s="265" t="s">
        <v>623</v>
      </c>
      <c r="R46" s="226"/>
      <c r="S46" s="231"/>
      <c r="T46" s="265" t="s">
        <v>623</v>
      </c>
      <c r="U46" s="226"/>
      <c r="V46" s="231" t="s">
        <v>625</v>
      </c>
      <c r="W46" s="264"/>
      <c r="X46" s="264"/>
      <c r="Y46" s="231"/>
      <c r="Z46" s="231"/>
      <c r="AA46" s="263"/>
      <c r="AC46" s="192"/>
      <c r="AD46" s="194"/>
      <c r="AE46" s="194"/>
      <c r="AF46" s="194"/>
      <c r="AG46" s="249"/>
      <c r="AH46" s="208"/>
      <c r="AI46" s="208"/>
      <c r="AJ46" s="169"/>
      <c r="AK46" s="208"/>
      <c r="AL46" s="169"/>
      <c r="AM46" s="169"/>
      <c r="AN46" s="208"/>
      <c r="AO46" s="194"/>
      <c r="AP46" s="249"/>
      <c r="AQ46" s="249"/>
      <c r="AR46" s="249"/>
      <c r="AS46" s="249"/>
      <c r="AT46" s="249"/>
      <c r="AU46" s="169"/>
      <c r="AV46" s="208"/>
      <c r="AW46" s="169"/>
      <c r="AX46" s="169"/>
      <c r="AY46" s="194"/>
      <c r="AZ46" s="249"/>
      <c r="BA46" s="249"/>
      <c r="BB46" s="249"/>
      <c r="BC46" s="249"/>
      <c r="BD46" s="249"/>
      <c r="BE46" s="249"/>
      <c r="BF46" s="169"/>
      <c r="BG46" s="169"/>
      <c r="BH46" s="208"/>
      <c r="BI46" s="208"/>
      <c r="BJ46" s="208"/>
      <c r="BK46" s="208"/>
    </row>
    <row r="47" spans="1:63" ht="12" customHeight="1">
      <c r="A47" s="231" t="s">
        <v>370</v>
      </c>
      <c r="B47" s="274"/>
      <c r="C47" s="231" t="s">
        <v>1032</v>
      </c>
      <c r="E47" s="262"/>
      <c r="F47" s="263"/>
      <c r="G47" s="231"/>
      <c r="H47" s="231"/>
      <c r="I47" s="231"/>
      <c r="J47" s="231"/>
      <c r="K47" s="231"/>
      <c r="L47" s="275"/>
      <c r="M47" s="264"/>
      <c r="N47" s="265" t="s">
        <v>371</v>
      </c>
      <c r="O47" s="276"/>
      <c r="P47" s="231"/>
      <c r="Q47" s="265" t="s">
        <v>623</v>
      </c>
      <c r="R47" s="226"/>
      <c r="S47" s="231"/>
      <c r="T47" s="265" t="s">
        <v>623</v>
      </c>
      <c r="U47" s="226"/>
      <c r="V47" s="231" t="s">
        <v>625</v>
      </c>
      <c r="W47" s="264"/>
      <c r="X47" s="264"/>
      <c r="Y47" s="231"/>
      <c r="Z47" s="231"/>
      <c r="AA47" s="263"/>
      <c r="AC47" s="192"/>
      <c r="AD47" s="194"/>
      <c r="AE47" s="194"/>
      <c r="AF47" s="194"/>
      <c r="AG47" s="249"/>
      <c r="AH47" s="208"/>
      <c r="AI47" s="208"/>
      <c r="AJ47" s="169"/>
      <c r="AK47" s="208"/>
      <c r="AL47" s="169"/>
      <c r="AM47" s="169"/>
      <c r="AN47" s="208"/>
      <c r="AO47" s="194"/>
      <c r="AP47" s="249"/>
      <c r="AQ47" s="249"/>
      <c r="AR47" s="249"/>
      <c r="AS47" s="249"/>
      <c r="AT47" s="249"/>
      <c r="AU47" s="169"/>
      <c r="AV47" s="208"/>
      <c r="AW47" s="169"/>
      <c r="AX47" s="169"/>
      <c r="AY47" s="194"/>
      <c r="AZ47" s="249"/>
      <c r="BA47" s="249"/>
      <c r="BB47" s="249"/>
      <c r="BC47" s="249"/>
      <c r="BD47" s="249"/>
      <c r="BE47" s="249"/>
      <c r="BF47" s="169"/>
      <c r="BG47" s="169"/>
      <c r="BH47" s="208"/>
      <c r="BI47" s="208"/>
      <c r="BJ47" s="208"/>
      <c r="BK47" s="208"/>
    </row>
    <row r="48" spans="1:63" ht="12" customHeight="1">
      <c r="A48" s="231" t="s">
        <v>370</v>
      </c>
      <c r="B48" s="274"/>
      <c r="C48" s="231" t="s">
        <v>1032</v>
      </c>
      <c r="E48" s="262"/>
      <c r="F48" s="263"/>
      <c r="G48" s="231"/>
      <c r="H48" s="231"/>
      <c r="I48" s="231"/>
      <c r="J48" s="231"/>
      <c r="K48" s="231"/>
      <c r="L48" s="275"/>
      <c r="M48" s="264"/>
      <c r="N48" s="265" t="s">
        <v>371</v>
      </c>
      <c r="O48" s="276"/>
      <c r="P48" s="231"/>
      <c r="Q48" s="265" t="s">
        <v>623</v>
      </c>
      <c r="R48" s="226"/>
      <c r="S48" s="231"/>
      <c r="T48" s="265" t="s">
        <v>623</v>
      </c>
      <c r="U48" s="226"/>
      <c r="V48" s="231" t="s">
        <v>625</v>
      </c>
      <c r="W48" s="264"/>
      <c r="X48" s="264"/>
      <c r="Y48" s="231"/>
      <c r="Z48" s="231"/>
      <c r="AA48" s="263"/>
      <c r="AC48" s="192"/>
      <c r="AD48" s="194"/>
      <c r="AE48" s="194"/>
      <c r="AF48" s="194"/>
      <c r="AG48" s="249"/>
      <c r="AH48" s="208"/>
      <c r="AI48" s="208"/>
      <c r="AJ48" s="169"/>
      <c r="AK48" s="208"/>
      <c r="AL48" s="169"/>
      <c r="AM48" s="169"/>
      <c r="AN48" s="208"/>
      <c r="AO48" s="194"/>
      <c r="AP48" s="249"/>
      <c r="AQ48" s="249"/>
      <c r="AR48" s="249"/>
      <c r="AS48" s="249"/>
      <c r="AT48" s="249"/>
      <c r="AU48" s="169"/>
      <c r="AV48" s="208"/>
      <c r="AW48" s="169"/>
      <c r="AX48" s="169"/>
      <c r="AY48" s="194"/>
      <c r="AZ48" s="249"/>
      <c r="BA48" s="249"/>
      <c r="BB48" s="249"/>
      <c r="BC48" s="249"/>
      <c r="BD48" s="249"/>
      <c r="BE48" s="249"/>
      <c r="BF48" s="169"/>
      <c r="BG48" s="169"/>
      <c r="BH48" s="208"/>
      <c r="BI48" s="208"/>
      <c r="BJ48" s="208"/>
      <c r="BK48" s="208"/>
    </row>
    <row r="49" spans="1:63" ht="12" customHeight="1">
      <c r="A49" s="231" t="s">
        <v>370</v>
      </c>
      <c r="B49" s="274"/>
      <c r="C49" s="231" t="s">
        <v>1032</v>
      </c>
      <c r="E49" s="262"/>
      <c r="F49" s="263"/>
      <c r="G49" s="231"/>
      <c r="H49" s="231"/>
      <c r="I49" s="231"/>
      <c r="J49" s="231"/>
      <c r="K49" s="231"/>
      <c r="L49" s="275"/>
      <c r="M49" s="264"/>
      <c r="N49" s="265" t="s">
        <v>371</v>
      </c>
      <c r="O49" s="276"/>
      <c r="P49" s="231"/>
      <c r="Q49" s="265" t="s">
        <v>623</v>
      </c>
      <c r="R49" s="226"/>
      <c r="S49" s="231"/>
      <c r="T49" s="265" t="s">
        <v>623</v>
      </c>
      <c r="U49" s="226"/>
      <c r="V49" s="231" t="s">
        <v>625</v>
      </c>
      <c r="W49" s="264"/>
      <c r="X49" s="264"/>
      <c r="Y49" s="231"/>
      <c r="Z49" s="231"/>
      <c r="AA49" s="263"/>
      <c r="AC49" s="192"/>
      <c r="AD49" s="194"/>
      <c r="AE49" s="194"/>
      <c r="AF49" s="194"/>
      <c r="AG49" s="249"/>
      <c r="AH49" s="208"/>
      <c r="AI49" s="208"/>
      <c r="AJ49" s="169"/>
      <c r="AK49" s="208"/>
      <c r="AL49" s="169"/>
      <c r="AM49" s="169"/>
      <c r="AN49" s="208"/>
      <c r="AO49" s="194"/>
      <c r="AP49" s="249"/>
      <c r="AQ49" s="249"/>
      <c r="AR49" s="249"/>
      <c r="AS49" s="249"/>
      <c r="AT49" s="249"/>
      <c r="AU49" s="169"/>
      <c r="AV49" s="208"/>
      <c r="AW49" s="169"/>
      <c r="AX49" s="169"/>
      <c r="AY49" s="194"/>
      <c r="AZ49" s="249"/>
      <c r="BA49" s="249"/>
      <c r="BB49" s="249"/>
      <c r="BC49" s="249"/>
      <c r="BD49" s="249"/>
      <c r="BE49" s="249"/>
      <c r="BF49" s="169"/>
      <c r="BG49" s="169"/>
      <c r="BH49" s="208"/>
      <c r="BI49" s="208"/>
      <c r="BJ49" s="208"/>
      <c r="BK49" s="208"/>
    </row>
    <row r="50" spans="1:63" ht="12" customHeight="1">
      <c r="A50" s="231" t="s">
        <v>370</v>
      </c>
      <c r="B50" s="274"/>
      <c r="C50" s="231" t="s">
        <v>1032</v>
      </c>
      <c r="E50" s="262"/>
      <c r="F50" s="263"/>
      <c r="G50" s="231"/>
      <c r="H50" s="231"/>
      <c r="I50" s="231"/>
      <c r="J50" s="231"/>
      <c r="K50" s="231"/>
      <c r="L50" s="275"/>
      <c r="M50" s="264"/>
      <c r="N50" s="265" t="s">
        <v>371</v>
      </c>
      <c r="O50" s="276"/>
      <c r="P50" s="231"/>
      <c r="Q50" s="265" t="s">
        <v>623</v>
      </c>
      <c r="R50" s="226"/>
      <c r="S50" s="231"/>
      <c r="T50" s="265" t="s">
        <v>623</v>
      </c>
      <c r="U50" s="226"/>
      <c r="V50" s="231" t="s">
        <v>625</v>
      </c>
      <c r="W50" s="264"/>
      <c r="X50" s="264"/>
      <c r="Y50" s="231"/>
      <c r="Z50" s="231"/>
      <c r="AA50" s="263"/>
      <c r="AC50" s="192"/>
      <c r="AD50" s="194"/>
      <c r="AE50" s="194"/>
      <c r="AF50" s="194"/>
      <c r="AG50" s="249"/>
      <c r="AH50" s="208"/>
      <c r="AI50" s="208"/>
      <c r="AJ50" s="169"/>
      <c r="AK50" s="208"/>
      <c r="AL50" s="169"/>
      <c r="AM50" s="169"/>
      <c r="AN50" s="208"/>
      <c r="AO50" s="194"/>
      <c r="AP50" s="249"/>
      <c r="AQ50" s="249"/>
      <c r="AR50" s="249"/>
      <c r="AS50" s="249"/>
      <c r="AT50" s="249"/>
      <c r="AU50" s="169"/>
      <c r="AV50" s="208"/>
      <c r="AW50" s="169"/>
      <c r="AX50" s="169"/>
      <c r="AY50" s="194"/>
      <c r="AZ50" s="249"/>
      <c r="BA50" s="249"/>
      <c r="BB50" s="249"/>
      <c r="BC50" s="249"/>
      <c r="BD50" s="249"/>
      <c r="BE50" s="249"/>
      <c r="BF50" s="169"/>
      <c r="BG50" s="169"/>
      <c r="BH50" s="208"/>
      <c r="BI50" s="208"/>
      <c r="BJ50" s="208"/>
      <c r="BK50" s="208"/>
    </row>
    <row r="51" spans="1:63" ht="12" customHeight="1">
      <c r="A51" s="231" t="s">
        <v>370</v>
      </c>
      <c r="B51" s="274"/>
      <c r="C51" s="231" t="s">
        <v>1032</v>
      </c>
      <c r="E51" s="262"/>
      <c r="F51" s="263"/>
      <c r="G51" s="231"/>
      <c r="H51" s="231"/>
      <c r="I51" s="231"/>
      <c r="J51" s="231"/>
      <c r="K51" s="231"/>
      <c r="L51" s="275"/>
      <c r="M51" s="264"/>
      <c r="N51" s="265" t="s">
        <v>371</v>
      </c>
      <c r="O51" s="276"/>
      <c r="P51" s="231"/>
      <c r="Q51" s="265" t="s">
        <v>623</v>
      </c>
      <c r="R51" s="226"/>
      <c r="S51" s="231"/>
      <c r="T51" s="265" t="s">
        <v>623</v>
      </c>
      <c r="U51" s="226"/>
      <c r="V51" s="231" t="s">
        <v>625</v>
      </c>
      <c r="W51" s="264"/>
      <c r="X51" s="264"/>
      <c r="Y51" s="231"/>
      <c r="Z51" s="231"/>
      <c r="AA51" s="263"/>
      <c r="AC51" s="192"/>
      <c r="AD51" s="194"/>
      <c r="AE51" s="194"/>
      <c r="AF51" s="194"/>
      <c r="AG51" s="249"/>
      <c r="AH51" s="208"/>
      <c r="AI51" s="208"/>
      <c r="AJ51" s="169"/>
      <c r="AK51" s="208"/>
      <c r="AL51" s="169"/>
      <c r="AM51" s="169"/>
      <c r="AN51" s="208"/>
      <c r="AO51" s="194"/>
      <c r="AP51" s="249"/>
      <c r="AQ51" s="249"/>
      <c r="AR51" s="249"/>
      <c r="AS51" s="249"/>
      <c r="AT51" s="249"/>
      <c r="AU51" s="169"/>
      <c r="AV51" s="208"/>
      <c r="AW51" s="169"/>
      <c r="AX51" s="169"/>
      <c r="AY51" s="194"/>
      <c r="AZ51" s="249"/>
      <c r="BA51" s="249"/>
      <c r="BB51" s="249"/>
      <c r="BC51" s="249"/>
      <c r="BD51" s="249"/>
      <c r="BE51" s="249"/>
      <c r="BF51" s="169"/>
      <c r="BG51" s="169"/>
      <c r="BH51" s="208"/>
      <c r="BI51" s="208"/>
      <c r="BJ51" s="208"/>
      <c r="BK51" s="208"/>
    </row>
    <row r="52" spans="1:63" ht="12" customHeight="1">
      <c r="A52" s="231" t="s">
        <v>370</v>
      </c>
      <c r="B52" s="274"/>
      <c r="C52" s="231" t="s">
        <v>1032</v>
      </c>
      <c r="E52" s="262"/>
      <c r="F52" s="263"/>
      <c r="G52" s="231"/>
      <c r="H52" s="231"/>
      <c r="I52" s="231"/>
      <c r="J52" s="231"/>
      <c r="K52" s="231"/>
      <c r="L52" s="275"/>
      <c r="M52" s="264"/>
      <c r="N52" s="265" t="s">
        <v>371</v>
      </c>
      <c r="O52" s="276"/>
      <c r="P52" s="231"/>
      <c r="Q52" s="265" t="s">
        <v>623</v>
      </c>
      <c r="R52" s="226"/>
      <c r="S52" s="231"/>
      <c r="T52" s="265" t="s">
        <v>623</v>
      </c>
      <c r="U52" s="226"/>
      <c r="V52" s="231" t="s">
        <v>625</v>
      </c>
      <c r="W52" s="264"/>
      <c r="X52" s="264"/>
      <c r="Y52" s="231"/>
      <c r="Z52" s="231"/>
      <c r="AA52" s="263"/>
      <c r="AC52" s="192"/>
      <c r="AD52" s="194"/>
      <c r="AE52" s="194"/>
      <c r="AF52" s="194"/>
      <c r="AG52" s="249"/>
      <c r="AH52" s="208"/>
      <c r="AI52" s="208"/>
      <c r="AJ52" s="169"/>
      <c r="AK52" s="208"/>
      <c r="AL52" s="169"/>
      <c r="AM52" s="169"/>
      <c r="AN52" s="208"/>
      <c r="AO52" s="194"/>
      <c r="AP52" s="249"/>
      <c r="AQ52" s="249"/>
      <c r="AR52" s="249"/>
      <c r="AS52" s="249"/>
      <c r="AT52" s="249"/>
      <c r="AU52" s="169"/>
      <c r="AV52" s="208"/>
      <c r="AW52" s="169"/>
      <c r="AX52" s="169"/>
      <c r="AY52" s="194"/>
      <c r="AZ52" s="249"/>
      <c r="BA52" s="249"/>
      <c r="BB52" s="249"/>
      <c r="BC52" s="249"/>
      <c r="BD52" s="249"/>
      <c r="BE52" s="249"/>
      <c r="BF52" s="169"/>
      <c r="BG52" s="169"/>
      <c r="BH52" s="208"/>
      <c r="BI52" s="208"/>
      <c r="BJ52" s="208"/>
      <c r="BK52" s="208"/>
    </row>
    <row r="53" spans="1:63" ht="12" customHeight="1">
      <c r="A53" s="231" t="s">
        <v>370</v>
      </c>
      <c r="B53" s="274"/>
      <c r="C53" s="231" t="s">
        <v>1032</v>
      </c>
      <c r="E53" s="262"/>
      <c r="F53" s="263"/>
      <c r="G53" s="231"/>
      <c r="H53" s="231"/>
      <c r="I53" s="231"/>
      <c r="J53" s="231"/>
      <c r="K53" s="231"/>
      <c r="L53" s="275"/>
      <c r="M53" s="264"/>
      <c r="N53" s="265" t="s">
        <v>371</v>
      </c>
      <c r="O53" s="276"/>
      <c r="P53" s="231"/>
      <c r="Q53" s="265" t="s">
        <v>623</v>
      </c>
      <c r="R53" s="226"/>
      <c r="S53" s="231"/>
      <c r="T53" s="265" t="s">
        <v>623</v>
      </c>
      <c r="U53" s="226"/>
      <c r="V53" s="231" t="s">
        <v>625</v>
      </c>
      <c r="W53" s="264"/>
      <c r="X53" s="264"/>
      <c r="Y53" s="231"/>
      <c r="Z53" s="231"/>
      <c r="AA53" s="263"/>
      <c r="AC53" s="192"/>
      <c r="AD53" s="194"/>
      <c r="AE53" s="194"/>
      <c r="AF53" s="194"/>
      <c r="AG53" s="249"/>
      <c r="AH53" s="208"/>
      <c r="AI53" s="208"/>
      <c r="AJ53" s="169"/>
      <c r="AK53" s="208"/>
      <c r="AL53" s="169"/>
      <c r="AM53" s="169"/>
      <c r="AN53" s="208"/>
      <c r="AO53" s="194"/>
      <c r="AP53" s="249"/>
      <c r="AQ53" s="249"/>
      <c r="AR53" s="249"/>
      <c r="AS53" s="249"/>
      <c r="AT53" s="249"/>
      <c r="AU53" s="169"/>
      <c r="AV53" s="208"/>
      <c r="AW53" s="169"/>
      <c r="AX53" s="169"/>
      <c r="AY53" s="194"/>
      <c r="AZ53" s="249"/>
      <c r="BA53" s="249"/>
      <c r="BB53" s="249"/>
      <c r="BC53" s="249"/>
      <c r="BD53" s="249"/>
      <c r="BE53" s="249"/>
      <c r="BF53" s="169"/>
      <c r="BG53" s="169"/>
      <c r="BH53" s="208"/>
      <c r="BI53" s="208"/>
      <c r="BJ53" s="208"/>
      <c r="BK53" s="208"/>
    </row>
    <row r="54" spans="1:63" ht="12" customHeight="1">
      <c r="A54" s="231" t="s">
        <v>370</v>
      </c>
      <c r="B54" s="274"/>
      <c r="C54" s="231" t="s">
        <v>1032</v>
      </c>
      <c r="E54" s="262"/>
      <c r="F54" s="263"/>
      <c r="G54" s="231"/>
      <c r="H54" s="231"/>
      <c r="I54" s="231"/>
      <c r="J54" s="231"/>
      <c r="K54" s="231"/>
      <c r="L54" s="275"/>
      <c r="M54" s="264"/>
      <c r="N54" s="265" t="s">
        <v>371</v>
      </c>
      <c r="O54" s="276"/>
      <c r="P54" s="231"/>
      <c r="Q54" s="265" t="s">
        <v>623</v>
      </c>
      <c r="R54" s="226"/>
      <c r="S54" s="231"/>
      <c r="T54" s="265" t="s">
        <v>623</v>
      </c>
      <c r="U54" s="226"/>
      <c r="V54" s="231" t="s">
        <v>625</v>
      </c>
      <c r="W54" s="264"/>
      <c r="X54" s="264"/>
      <c r="Y54" s="231"/>
      <c r="Z54" s="231"/>
      <c r="AA54" s="263"/>
      <c r="AC54" s="192"/>
      <c r="AD54" s="194"/>
      <c r="AE54" s="194"/>
      <c r="AF54" s="194"/>
      <c r="AG54" s="249"/>
      <c r="AH54" s="208"/>
      <c r="AI54" s="208"/>
      <c r="AJ54" s="169"/>
      <c r="AK54" s="208"/>
      <c r="AL54" s="169"/>
      <c r="AM54" s="169"/>
      <c r="AN54" s="208"/>
      <c r="AO54" s="194"/>
      <c r="AP54" s="249"/>
      <c r="AQ54" s="249"/>
      <c r="AR54" s="249"/>
      <c r="AS54" s="249"/>
      <c r="AT54" s="249"/>
      <c r="AU54" s="169"/>
      <c r="AV54" s="208"/>
      <c r="AW54" s="169"/>
      <c r="AX54" s="169"/>
      <c r="AY54" s="194"/>
      <c r="AZ54" s="249"/>
      <c r="BA54" s="249"/>
      <c r="BB54" s="249"/>
      <c r="BC54" s="249"/>
      <c r="BD54" s="249"/>
      <c r="BE54" s="249"/>
      <c r="BF54" s="169"/>
      <c r="BG54" s="169"/>
      <c r="BH54" s="208"/>
      <c r="BI54" s="208"/>
      <c r="BJ54" s="208"/>
      <c r="BK54" s="208"/>
    </row>
    <row r="55" spans="1:63" ht="12" customHeight="1">
      <c r="A55" s="231" t="s">
        <v>370</v>
      </c>
      <c r="B55" s="274"/>
      <c r="C55" s="231" t="s">
        <v>1032</v>
      </c>
      <c r="E55" s="262"/>
      <c r="F55" s="263"/>
      <c r="G55" s="231"/>
      <c r="H55" s="231"/>
      <c r="I55" s="231"/>
      <c r="J55" s="231"/>
      <c r="K55" s="231"/>
      <c r="L55" s="275"/>
      <c r="M55" s="264"/>
      <c r="N55" s="265" t="s">
        <v>371</v>
      </c>
      <c r="O55" s="276"/>
      <c r="P55" s="231"/>
      <c r="Q55" s="265" t="s">
        <v>623</v>
      </c>
      <c r="R55" s="226"/>
      <c r="S55" s="231"/>
      <c r="T55" s="265" t="s">
        <v>623</v>
      </c>
      <c r="U55" s="226"/>
      <c r="V55" s="231" t="s">
        <v>625</v>
      </c>
      <c r="W55" s="264"/>
      <c r="X55" s="264"/>
      <c r="Y55" s="231"/>
      <c r="Z55" s="231"/>
      <c r="AA55" s="263"/>
      <c r="AC55" s="192"/>
      <c r="AD55" s="194"/>
      <c r="AE55" s="194"/>
      <c r="AF55" s="194"/>
      <c r="AG55" s="249"/>
      <c r="AH55" s="208"/>
      <c r="AI55" s="208"/>
      <c r="AJ55" s="169"/>
      <c r="AK55" s="208"/>
      <c r="AL55" s="169"/>
      <c r="AM55" s="169"/>
      <c r="AN55" s="208"/>
      <c r="AO55" s="194"/>
      <c r="AP55" s="249"/>
      <c r="AQ55" s="249"/>
      <c r="AR55" s="249"/>
      <c r="AS55" s="249"/>
      <c r="AT55" s="249"/>
      <c r="AU55" s="169"/>
      <c r="AV55" s="208"/>
      <c r="AW55" s="169"/>
      <c r="AX55" s="169"/>
      <c r="AY55" s="194"/>
      <c r="AZ55" s="249"/>
      <c r="BA55" s="249"/>
      <c r="BB55" s="249"/>
      <c r="BC55" s="249"/>
      <c r="BD55" s="249"/>
      <c r="BE55" s="249"/>
      <c r="BF55" s="169"/>
      <c r="BG55" s="169"/>
      <c r="BH55" s="208"/>
      <c r="BI55" s="208"/>
      <c r="BJ55" s="208"/>
      <c r="BK55" s="208"/>
    </row>
    <row r="56" spans="1:63" ht="12" customHeight="1">
      <c r="A56" s="231" t="s">
        <v>370</v>
      </c>
      <c r="B56" s="274"/>
      <c r="C56" s="231" t="s">
        <v>1032</v>
      </c>
      <c r="E56" s="262"/>
      <c r="F56" s="263"/>
      <c r="G56" s="231"/>
      <c r="H56" s="231"/>
      <c r="I56" s="231"/>
      <c r="J56" s="231"/>
      <c r="K56" s="231"/>
      <c r="L56" s="275"/>
      <c r="M56" s="264"/>
      <c r="N56" s="265" t="s">
        <v>371</v>
      </c>
      <c r="O56" s="276"/>
      <c r="P56" s="231"/>
      <c r="Q56" s="265" t="s">
        <v>623</v>
      </c>
      <c r="R56" s="226"/>
      <c r="S56" s="231"/>
      <c r="T56" s="265" t="s">
        <v>623</v>
      </c>
      <c r="U56" s="226"/>
      <c r="V56" s="231" t="s">
        <v>625</v>
      </c>
      <c r="W56" s="264"/>
      <c r="X56" s="264"/>
      <c r="Y56" s="231"/>
      <c r="Z56" s="231"/>
      <c r="AA56" s="263"/>
      <c r="AC56" s="192"/>
      <c r="AD56" s="194"/>
      <c r="AE56" s="194"/>
      <c r="AF56" s="194"/>
      <c r="AG56" s="249"/>
      <c r="AH56" s="208"/>
      <c r="AI56" s="208"/>
      <c r="AJ56" s="169"/>
      <c r="AK56" s="208"/>
      <c r="AL56" s="169"/>
      <c r="AM56" s="169"/>
      <c r="AN56" s="208"/>
      <c r="AO56" s="194"/>
      <c r="AP56" s="249"/>
      <c r="AQ56" s="249"/>
      <c r="AR56" s="249"/>
      <c r="AS56" s="249"/>
      <c r="AT56" s="249"/>
      <c r="AU56" s="169"/>
      <c r="AV56" s="208"/>
      <c r="AW56" s="169"/>
      <c r="AX56" s="169"/>
      <c r="AY56" s="194"/>
      <c r="AZ56" s="249"/>
      <c r="BA56" s="249"/>
      <c r="BB56" s="249"/>
      <c r="BC56" s="249"/>
      <c r="BD56" s="249"/>
      <c r="BE56" s="249"/>
      <c r="BF56" s="169"/>
      <c r="BG56" s="169"/>
      <c r="BH56" s="208"/>
      <c r="BI56" s="208"/>
      <c r="BJ56" s="208"/>
      <c r="BK56" s="208"/>
    </row>
    <row r="57" spans="1:63" ht="12" customHeight="1">
      <c r="A57" s="231" t="s">
        <v>370</v>
      </c>
      <c r="B57" s="274"/>
      <c r="C57" s="231" t="s">
        <v>1032</v>
      </c>
      <c r="E57" s="262"/>
      <c r="F57" s="263"/>
      <c r="G57" s="231"/>
      <c r="H57" s="231"/>
      <c r="I57" s="231"/>
      <c r="J57" s="231"/>
      <c r="K57" s="231"/>
      <c r="L57" s="275"/>
      <c r="M57" s="264"/>
      <c r="N57" s="265" t="s">
        <v>371</v>
      </c>
      <c r="O57" s="276"/>
      <c r="P57" s="231"/>
      <c r="Q57" s="265" t="s">
        <v>623</v>
      </c>
      <c r="R57" s="226"/>
      <c r="S57" s="231"/>
      <c r="T57" s="265" t="s">
        <v>623</v>
      </c>
      <c r="U57" s="226"/>
      <c r="V57" s="231" t="s">
        <v>625</v>
      </c>
      <c r="W57" s="264"/>
      <c r="X57" s="264"/>
      <c r="Y57" s="231"/>
      <c r="Z57" s="231"/>
      <c r="AA57" s="263"/>
      <c r="AC57" s="192"/>
      <c r="AD57" s="194"/>
      <c r="AE57" s="194"/>
      <c r="AF57" s="194"/>
      <c r="AG57" s="249"/>
      <c r="AH57" s="208"/>
      <c r="AI57" s="208"/>
      <c r="AJ57" s="169"/>
      <c r="AK57" s="208"/>
      <c r="AL57" s="169"/>
      <c r="AM57" s="169"/>
      <c r="AN57" s="208"/>
      <c r="AO57" s="194"/>
      <c r="AP57" s="249"/>
      <c r="AQ57" s="249"/>
      <c r="AR57" s="249"/>
      <c r="AS57" s="249"/>
      <c r="AT57" s="249"/>
      <c r="AU57" s="169"/>
      <c r="AV57" s="208"/>
      <c r="AW57" s="169"/>
      <c r="AX57" s="169"/>
      <c r="AY57" s="194"/>
      <c r="AZ57" s="249"/>
      <c r="BA57" s="249"/>
      <c r="BB57" s="249"/>
      <c r="BC57" s="249"/>
      <c r="BD57" s="249"/>
      <c r="BE57" s="249"/>
      <c r="BF57" s="169"/>
      <c r="BG57" s="169"/>
      <c r="BH57" s="208"/>
      <c r="BI57" s="208"/>
      <c r="BJ57" s="208"/>
      <c r="BK57" s="208"/>
    </row>
    <row r="58" spans="1:63" ht="12" customHeight="1">
      <c r="A58" s="231" t="s">
        <v>370</v>
      </c>
      <c r="B58" s="274"/>
      <c r="C58" s="231" t="s">
        <v>1032</v>
      </c>
      <c r="E58" s="262"/>
      <c r="F58" s="263"/>
      <c r="G58" s="231"/>
      <c r="H58" s="231"/>
      <c r="I58" s="231"/>
      <c r="J58" s="231"/>
      <c r="K58" s="231"/>
      <c r="L58" s="275"/>
      <c r="M58" s="264"/>
      <c r="N58" s="265" t="s">
        <v>371</v>
      </c>
      <c r="O58" s="276"/>
      <c r="P58" s="231"/>
      <c r="Q58" s="265" t="s">
        <v>623</v>
      </c>
      <c r="R58" s="226"/>
      <c r="S58" s="231"/>
      <c r="T58" s="265" t="s">
        <v>623</v>
      </c>
      <c r="U58" s="226"/>
      <c r="V58" s="231" t="s">
        <v>625</v>
      </c>
      <c r="W58" s="264"/>
      <c r="X58" s="264"/>
      <c r="Y58" s="231"/>
      <c r="Z58" s="231"/>
      <c r="AA58" s="263"/>
      <c r="AC58" s="192"/>
      <c r="AD58" s="194"/>
      <c r="AE58" s="194"/>
      <c r="AF58" s="194"/>
      <c r="AG58" s="249"/>
      <c r="AH58" s="208"/>
      <c r="AI58" s="208"/>
      <c r="AJ58" s="169"/>
      <c r="AK58" s="208"/>
      <c r="AL58" s="169"/>
      <c r="AM58" s="169"/>
      <c r="AN58" s="208"/>
      <c r="AO58" s="194"/>
      <c r="AP58" s="249"/>
      <c r="AQ58" s="249"/>
      <c r="AR58" s="249"/>
      <c r="AS58" s="249"/>
      <c r="AT58" s="249"/>
      <c r="AU58" s="169"/>
      <c r="AV58" s="208"/>
      <c r="AW58" s="169"/>
      <c r="AX58" s="169"/>
      <c r="AY58" s="194"/>
      <c r="AZ58" s="249"/>
      <c r="BA58" s="249"/>
      <c r="BB58" s="249"/>
      <c r="BC58" s="249"/>
      <c r="BD58" s="249"/>
      <c r="BE58" s="249"/>
      <c r="BF58" s="169"/>
      <c r="BG58" s="169"/>
      <c r="BH58" s="208"/>
      <c r="BI58" s="208"/>
      <c r="BJ58" s="208"/>
      <c r="BK58" s="208"/>
    </row>
    <row r="59" spans="1:63" ht="12" customHeight="1">
      <c r="A59" s="231" t="s">
        <v>370</v>
      </c>
      <c r="B59" s="274"/>
      <c r="C59" s="231" t="s">
        <v>1032</v>
      </c>
      <c r="E59" s="262"/>
      <c r="F59" s="263"/>
      <c r="G59" s="231"/>
      <c r="H59" s="231"/>
      <c r="I59" s="231"/>
      <c r="J59" s="231"/>
      <c r="K59" s="231"/>
      <c r="L59" s="275"/>
      <c r="M59" s="264"/>
      <c r="N59" s="265" t="s">
        <v>371</v>
      </c>
      <c r="O59" s="276"/>
      <c r="P59" s="231"/>
      <c r="Q59" s="265" t="s">
        <v>623</v>
      </c>
      <c r="R59" s="226"/>
      <c r="S59" s="231"/>
      <c r="T59" s="265" t="s">
        <v>623</v>
      </c>
      <c r="U59" s="226"/>
      <c r="V59" s="231" t="s">
        <v>625</v>
      </c>
      <c r="W59" s="264"/>
      <c r="X59" s="264"/>
      <c r="Y59" s="231"/>
      <c r="Z59" s="231"/>
      <c r="AA59" s="263"/>
      <c r="AC59" s="192"/>
      <c r="AD59" s="194"/>
      <c r="AE59" s="194"/>
      <c r="AF59" s="194"/>
      <c r="AG59" s="249"/>
      <c r="AH59" s="208"/>
      <c r="AI59" s="208"/>
      <c r="AJ59" s="169"/>
      <c r="AK59" s="208"/>
      <c r="AL59" s="169"/>
      <c r="AM59" s="169"/>
      <c r="AN59" s="208"/>
      <c r="AO59" s="194"/>
      <c r="AP59" s="249"/>
      <c r="AQ59" s="249"/>
      <c r="AR59" s="249"/>
      <c r="AS59" s="249"/>
      <c r="AT59" s="249"/>
      <c r="AU59" s="169"/>
      <c r="AV59" s="208"/>
      <c r="AW59" s="169"/>
      <c r="AX59" s="169"/>
      <c r="AY59" s="194"/>
      <c r="AZ59" s="249"/>
      <c r="BA59" s="249"/>
      <c r="BB59" s="249"/>
      <c r="BC59" s="249"/>
      <c r="BD59" s="249"/>
      <c r="BE59" s="249"/>
      <c r="BF59" s="169"/>
      <c r="BG59" s="169"/>
      <c r="BH59" s="208"/>
      <c r="BI59" s="208"/>
      <c r="BJ59" s="208"/>
      <c r="BK59" s="208"/>
    </row>
    <row r="60" spans="1:63" ht="12" customHeight="1">
      <c r="A60" s="231" t="s">
        <v>370</v>
      </c>
      <c r="B60" s="274"/>
      <c r="C60" s="231" t="s">
        <v>1032</v>
      </c>
      <c r="E60" s="262"/>
      <c r="F60" s="263"/>
      <c r="G60" s="231"/>
      <c r="H60" s="231"/>
      <c r="I60" s="231"/>
      <c r="J60" s="231"/>
      <c r="K60" s="231"/>
      <c r="L60" s="275"/>
      <c r="M60" s="264"/>
      <c r="N60" s="265" t="s">
        <v>371</v>
      </c>
      <c r="O60" s="276"/>
      <c r="P60" s="231"/>
      <c r="Q60" s="265" t="s">
        <v>623</v>
      </c>
      <c r="R60" s="226"/>
      <c r="S60" s="231"/>
      <c r="T60" s="265" t="s">
        <v>623</v>
      </c>
      <c r="U60" s="226"/>
      <c r="V60" s="231" t="s">
        <v>625</v>
      </c>
      <c r="W60" s="264"/>
      <c r="X60" s="264"/>
      <c r="Y60" s="231"/>
      <c r="Z60" s="231"/>
      <c r="AA60" s="263"/>
      <c r="AC60" s="192"/>
      <c r="AD60" s="194"/>
      <c r="AE60" s="194"/>
      <c r="AF60" s="194"/>
      <c r="AG60" s="249"/>
      <c r="AH60" s="208"/>
      <c r="AI60" s="208"/>
      <c r="AJ60" s="169"/>
      <c r="AK60" s="208"/>
      <c r="AL60" s="169"/>
      <c r="AM60" s="169"/>
      <c r="AN60" s="208"/>
      <c r="AO60" s="194"/>
      <c r="AP60" s="249"/>
      <c r="AQ60" s="249"/>
      <c r="AR60" s="249"/>
      <c r="AS60" s="249"/>
      <c r="AT60" s="249"/>
      <c r="AU60" s="169"/>
      <c r="AV60" s="208"/>
      <c r="AW60" s="169"/>
      <c r="AX60" s="169"/>
      <c r="AY60" s="194"/>
      <c r="AZ60" s="249"/>
      <c r="BA60" s="249"/>
      <c r="BB60" s="249"/>
      <c r="BC60" s="249"/>
      <c r="BD60" s="249"/>
      <c r="BE60" s="249"/>
      <c r="BF60" s="169"/>
      <c r="BG60" s="169"/>
      <c r="BH60" s="208"/>
      <c r="BI60" s="208"/>
      <c r="BJ60" s="208"/>
      <c r="BK60" s="208"/>
    </row>
    <row r="61" spans="1:63" ht="12" customHeight="1">
      <c r="A61" s="264"/>
      <c r="B61" s="264"/>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96"/>
      <c r="AD61" s="194"/>
      <c r="AE61" s="194"/>
      <c r="AF61" s="194"/>
      <c r="AG61" s="249"/>
      <c r="AH61" s="192"/>
      <c r="AI61" s="192"/>
      <c r="AJ61" s="169"/>
      <c r="AK61" s="208"/>
      <c r="AL61" s="169"/>
      <c r="AM61" s="169"/>
      <c r="AN61" s="208"/>
      <c r="AO61" s="194"/>
      <c r="AP61" s="249"/>
      <c r="AQ61" s="249"/>
      <c r="AR61" s="249"/>
      <c r="AS61" s="249"/>
      <c r="AT61" s="249"/>
      <c r="AU61" s="169"/>
      <c r="AV61" s="208"/>
      <c r="AW61" s="169"/>
      <c r="AX61" s="169"/>
      <c r="AY61" s="194"/>
      <c r="AZ61" s="259"/>
      <c r="BA61" s="259"/>
      <c r="BB61" s="259"/>
      <c r="BC61" s="252"/>
      <c r="BD61" s="194"/>
      <c r="BE61" s="252"/>
      <c r="BF61" s="169"/>
      <c r="BG61" s="169"/>
      <c r="BH61" s="169"/>
      <c r="BI61" s="208"/>
      <c r="BJ61" s="208"/>
      <c r="BK61" s="208"/>
    </row>
    <row r="62" spans="1:63" ht="9.75" customHeight="1">
      <c r="A62" s="264"/>
      <c r="B62" s="264"/>
      <c r="C62" s="264"/>
      <c r="D62" s="264"/>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D62" s="194"/>
      <c r="AE62" s="194"/>
      <c r="AF62" s="194"/>
      <c r="AG62" s="249"/>
      <c r="AH62" s="208"/>
      <c r="AI62" s="208"/>
      <c r="AJ62" s="169"/>
      <c r="AK62" s="208"/>
      <c r="AL62" s="169"/>
      <c r="AM62" s="169"/>
      <c r="AN62" s="208"/>
      <c r="AO62" s="194"/>
      <c r="AP62" s="249"/>
      <c r="AQ62" s="249"/>
      <c r="AR62" s="249"/>
      <c r="AS62" s="249"/>
      <c r="AT62" s="249"/>
      <c r="AU62" s="169"/>
      <c r="AV62" s="208"/>
      <c r="AW62" s="169"/>
      <c r="AX62" s="169"/>
      <c r="AY62" s="194"/>
      <c r="AZ62" s="254"/>
      <c r="BA62" s="254"/>
      <c r="BB62" s="194"/>
      <c r="BC62" s="252"/>
      <c r="BD62" s="169"/>
      <c r="BE62" s="252"/>
      <c r="BF62" s="169"/>
      <c r="BG62" s="194"/>
      <c r="BH62" s="169"/>
      <c r="BI62" s="208"/>
      <c r="BJ62" s="208"/>
      <c r="BK62" s="208"/>
    </row>
    <row r="63" spans="1:63" ht="9.75" customHeight="1">
      <c r="A63" s="264"/>
      <c r="B63" s="264"/>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D63" s="194"/>
      <c r="AE63" s="194"/>
      <c r="AF63" s="194"/>
      <c r="AG63" s="249"/>
      <c r="AH63" s="208"/>
      <c r="AI63" s="208"/>
      <c r="AJ63" s="169"/>
      <c r="AK63" s="208"/>
      <c r="AL63" s="169"/>
      <c r="AM63" s="169"/>
      <c r="AN63" s="208"/>
      <c r="AO63" s="208"/>
      <c r="AP63" s="208"/>
      <c r="AQ63" s="208"/>
      <c r="AR63" s="208"/>
      <c r="AS63" s="208"/>
      <c r="AT63" s="208"/>
      <c r="AU63" s="208"/>
      <c r="AV63" s="208"/>
      <c r="AW63" s="208"/>
      <c r="AX63" s="169"/>
      <c r="AY63" s="194"/>
      <c r="AZ63" s="254"/>
      <c r="BA63" s="254"/>
      <c r="BB63" s="254"/>
      <c r="BC63" s="252"/>
      <c r="BD63" s="169"/>
      <c r="BE63" s="252"/>
      <c r="BF63" s="169"/>
      <c r="BG63" s="194"/>
      <c r="BH63" s="169"/>
      <c r="BI63" s="208"/>
      <c r="BJ63" s="208"/>
      <c r="BK63" s="208"/>
    </row>
    <row r="64" spans="1:63" ht="9.75" customHeight="1">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D64" s="194"/>
      <c r="AE64" s="194"/>
      <c r="AF64" s="194"/>
      <c r="AG64" s="249"/>
      <c r="AH64" s="208"/>
      <c r="AI64" s="208"/>
      <c r="AJ64" s="169"/>
      <c r="AK64" s="208"/>
      <c r="AL64" s="169"/>
      <c r="AM64" s="169"/>
      <c r="AN64" s="208"/>
      <c r="AO64" s="137"/>
      <c r="AP64" s="249"/>
      <c r="AQ64" s="249"/>
      <c r="AR64" s="249"/>
      <c r="AS64" s="249"/>
      <c r="AT64" s="249"/>
      <c r="AU64" s="169"/>
      <c r="AV64" s="208"/>
      <c r="AW64" s="169"/>
      <c r="AX64" s="169"/>
      <c r="AY64" s="194"/>
      <c r="AZ64" s="259"/>
      <c r="BA64" s="259"/>
      <c r="BB64" s="194"/>
      <c r="BC64" s="252"/>
      <c r="BD64" s="255"/>
      <c r="BE64" s="252"/>
      <c r="BF64" s="169"/>
      <c r="BG64" s="194"/>
      <c r="BH64" s="256"/>
      <c r="BI64" s="208"/>
      <c r="BJ64" s="208"/>
      <c r="BK64" s="208"/>
    </row>
    <row r="65" spans="1:63" ht="9.75" customHeight="1">
      <c r="A65" s="264"/>
      <c r="B65" s="264"/>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D65" s="194"/>
      <c r="AE65" s="194"/>
      <c r="AF65" s="194"/>
      <c r="AG65" s="249"/>
      <c r="AH65" s="208"/>
      <c r="AI65" s="208"/>
      <c r="AJ65" s="169"/>
      <c r="AK65" s="208"/>
      <c r="AL65" s="169"/>
      <c r="AM65" s="169"/>
      <c r="AN65" s="208"/>
      <c r="AO65" s="194"/>
      <c r="AP65" s="249"/>
      <c r="AQ65" s="249"/>
      <c r="AR65" s="249"/>
      <c r="AS65" s="249"/>
      <c r="AT65" s="249"/>
      <c r="AU65" s="169"/>
      <c r="AV65" s="208"/>
      <c r="AW65" s="169"/>
      <c r="AX65" s="169"/>
      <c r="AY65" s="194"/>
      <c r="AZ65" s="259"/>
      <c r="BA65" s="259"/>
      <c r="BB65" s="194"/>
      <c r="BC65" s="252"/>
      <c r="BD65" s="194"/>
      <c r="BE65" s="252"/>
      <c r="BF65" s="169"/>
      <c r="BG65" s="169"/>
      <c r="BH65" s="169"/>
      <c r="BI65" s="208"/>
      <c r="BJ65" s="208"/>
      <c r="BK65" s="208"/>
    </row>
    <row r="66" spans="1:63" ht="9.75" customHeight="1">
      <c r="A66" s="264"/>
      <c r="B66" s="264"/>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D66" s="194"/>
      <c r="AE66" s="194"/>
      <c r="AF66" s="194"/>
      <c r="AG66" s="249"/>
      <c r="AH66" s="208"/>
      <c r="AI66" s="208"/>
      <c r="AJ66" s="169"/>
      <c r="AK66" s="208"/>
      <c r="AL66" s="169"/>
      <c r="AM66" s="169"/>
      <c r="AN66" s="208"/>
      <c r="AO66" s="194"/>
      <c r="AP66" s="249"/>
      <c r="AQ66" s="249"/>
      <c r="AR66" s="249"/>
      <c r="AS66" s="249"/>
      <c r="AT66" s="249"/>
      <c r="AU66" s="169"/>
      <c r="AV66" s="208"/>
      <c r="AW66" s="169"/>
      <c r="AX66" s="169"/>
      <c r="AY66" s="194"/>
      <c r="AZ66" s="259"/>
      <c r="BA66" s="259"/>
      <c r="BB66" s="259"/>
      <c r="BC66" s="252"/>
      <c r="BD66" s="194"/>
      <c r="BE66" s="252"/>
      <c r="BF66" s="169"/>
      <c r="BG66" s="169"/>
      <c r="BH66" s="169"/>
      <c r="BI66" s="208"/>
      <c r="BJ66" s="208"/>
      <c r="BK66" s="208"/>
    </row>
    <row r="67" spans="1:63" ht="12" customHeight="1">
      <c r="A67" s="264"/>
      <c r="B67" s="264"/>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D67" s="208"/>
      <c r="AE67" s="208"/>
      <c r="AF67" s="208"/>
      <c r="AG67" s="208"/>
      <c r="AH67" s="208"/>
      <c r="AI67" s="208"/>
      <c r="AJ67" s="208"/>
      <c r="AK67" s="208"/>
      <c r="AL67" s="208"/>
      <c r="AM67" s="208"/>
      <c r="AN67" s="208"/>
      <c r="AO67" s="194"/>
      <c r="AP67" s="249"/>
      <c r="AQ67" s="249"/>
      <c r="AR67" s="249"/>
      <c r="AS67" s="249"/>
      <c r="AT67" s="249"/>
      <c r="AU67" s="169"/>
      <c r="AV67" s="208"/>
      <c r="AW67" s="169"/>
      <c r="AX67" s="208"/>
      <c r="AY67" s="194"/>
      <c r="AZ67" s="259"/>
      <c r="BA67" s="259"/>
      <c r="BB67" s="194"/>
      <c r="BC67" s="252"/>
      <c r="BD67" s="194"/>
      <c r="BE67" s="252"/>
      <c r="BF67" s="169"/>
      <c r="BG67" s="169"/>
      <c r="BH67" s="169"/>
      <c r="BI67" s="208"/>
      <c r="BJ67" s="208"/>
      <c r="BK67" s="208"/>
    </row>
    <row r="68" spans="1:63" ht="12" customHeight="1">
      <c r="A68" s="264"/>
      <c r="B68" s="264"/>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D68" s="137"/>
      <c r="AE68" s="194"/>
      <c r="AF68" s="194"/>
      <c r="AG68" s="249"/>
      <c r="AH68" s="208"/>
      <c r="AI68" s="208"/>
      <c r="AJ68" s="169"/>
      <c r="AK68" s="208"/>
      <c r="AL68" s="169"/>
      <c r="AM68" s="169"/>
      <c r="AN68" s="208"/>
      <c r="AO68" s="194"/>
      <c r="AP68" s="249"/>
      <c r="AQ68" s="249"/>
      <c r="AR68" s="249"/>
      <c r="AS68" s="249"/>
      <c r="AT68" s="249"/>
      <c r="AU68" s="169"/>
      <c r="AV68" s="208"/>
      <c r="AW68" s="169"/>
      <c r="AX68" s="169"/>
      <c r="AY68" s="194"/>
      <c r="AZ68" s="254"/>
      <c r="BA68" s="254"/>
      <c r="BB68" s="194"/>
      <c r="BC68" s="252"/>
      <c r="BD68" s="194"/>
      <c r="BE68" s="252"/>
      <c r="BF68" s="169"/>
      <c r="BG68" s="169"/>
      <c r="BH68" s="169"/>
      <c r="BI68" s="208"/>
      <c r="BJ68" s="208"/>
      <c r="BK68" s="208"/>
    </row>
    <row r="69" spans="1:63" ht="12" customHeight="1">
      <c r="A69" s="264"/>
      <c r="B69" s="264"/>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D69" s="194"/>
      <c r="AE69" s="194"/>
      <c r="AF69" s="194"/>
      <c r="AG69" s="249"/>
      <c r="AH69" s="208"/>
      <c r="AI69" s="208"/>
      <c r="AJ69" s="169"/>
      <c r="AK69" s="208"/>
      <c r="AL69" s="169"/>
      <c r="AM69" s="169"/>
      <c r="AN69" s="208"/>
      <c r="AO69" s="194"/>
      <c r="AP69" s="249"/>
      <c r="AQ69" s="249"/>
      <c r="AR69" s="249"/>
      <c r="AS69" s="249"/>
      <c r="AT69" s="249"/>
      <c r="AU69" s="169"/>
      <c r="AV69" s="208"/>
      <c r="AW69" s="169"/>
      <c r="AX69" s="249"/>
      <c r="AY69" s="194"/>
      <c r="AZ69" s="254"/>
      <c r="BA69" s="254"/>
      <c r="BB69" s="194"/>
      <c r="BC69" s="169"/>
      <c r="BD69" s="194"/>
      <c r="BE69" s="252"/>
      <c r="BF69" s="169"/>
      <c r="BG69" s="169"/>
      <c r="BH69" s="169"/>
      <c r="BI69" s="208"/>
      <c r="BJ69" s="208"/>
      <c r="BK69" s="208"/>
    </row>
    <row r="70" spans="1:63" ht="12" customHeight="1">
      <c r="A70" s="264"/>
      <c r="B70" s="264"/>
      <c r="C70" s="264"/>
      <c r="D70" s="264"/>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D70" s="194"/>
      <c r="AE70" s="194"/>
      <c r="AF70" s="194"/>
      <c r="AG70" s="249"/>
      <c r="AH70" s="208"/>
      <c r="AI70" s="208"/>
      <c r="AJ70" s="169"/>
      <c r="AK70" s="208"/>
      <c r="AL70" s="169"/>
      <c r="AM70" s="169"/>
      <c r="AN70" s="208"/>
      <c r="AO70" s="194"/>
      <c r="AP70" s="249"/>
      <c r="AQ70" s="249"/>
      <c r="AR70" s="249"/>
      <c r="AS70" s="249"/>
      <c r="AT70" s="249"/>
      <c r="AU70" s="169"/>
      <c r="AV70" s="208"/>
      <c r="AW70" s="169"/>
      <c r="AX70" s="169"/>
      <c r="AY70" s="194"/>
      <c r="AZ70" s="194"/>
      <c r="BA70" s="194"/>
      <c r="BB70" s="194"/>
      <c r="BC70" s="169"/>
      <c r="BD70" s="194"/>
      <c r="BE70" s="252"/>
      <c r="BF70" s="169"/>
      <c r="BG70" s="169"/>
      <c r="BH70" s="169"/>
      <c r="BI70" s="208"/>
      <c r="BJ70" s="208"/>
      <c r="BK70" s="208"/>
    </row>
    <row r="71" spans="1:63" ht="12" customHeight="1">
      <c r="A71" s="264"/>
      <c r="B71" s="264"/>
      <c r="C71" s="264"/>
      <c r="D71" s="264"/>
      <c r="E71" s="264"/>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D71" s="194"/>
      <c r="AE71" s="194"/>
      <c r="AF71" s="194"/>
      <c r="AG71" s="249"/>
      <c r="AH71" s="208"/>
      <c r="AI71" s="208"/>
      <c r="AJ71" s="169"/>
      <c r="AK71" s="208"/>
      <c r="AL71" s="169"/>
      <c r="AM71" s="169"/>
      <c r="AN71" s="208"/>
      <c r="AO71" s="194"/>
      <c r="AP71" s="249"/>
      <c r="AQ71" s="249"/>
      <c r="AR71" s="249"/>
      <c r="AS71" s="249"/>
      <c r="AT71" s="249"/>
      <c r="AU71" s="169"/>
      <c r="AV71" s="208"/>
      <c r="AW71" s="169"/>
      <c r="AX71" s="169"/>
      <c r="AY71" s="194"/>
      <c r="AZ71" s="254"/>
      <c r="BA71" s="254"/>
      <c r="BB71" s="194"/>
      <c r="BC71" s="169"/>
      <c r="BD71" s="194"/>
      <c r="BE71" s="252"/>
      <c r="BF71" s="169"/>
      <c r="BG71" s="169"/>
      <c r="BH71" s="169"/>
      <c r="BI71" s="208"/>
      <c r="BJ71" s="208"/>
      <c r="BK71" s="208"/>
    </row>
    <row r="72" spans="1:63" ht="12" customHeight="1">
      <c r="A72" s="264"/>
      <c r="B72" s="264"/>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D72" s="194"/>
      <c r="AE72" s="194"/>
      <c r="AF72" s="194"/>
      <c r="AG72" s="249"/>
      <c r="AH72" s="208"/>
      <c r="AI72" s="208"/>
      <c r="AJ72" s="169"/>
      <c r="AK72" s="208"/>
      <c r="AL72" s="169"/>
      <c r="AM72" s="169"/>
      <c r="AN72" s="208"/>
      <c r="AO72" s="194"/>
      <c r="AP72" s="249"/>
      <c r="AQ72" s="249"/>
      <c r="AR72" s="249"/>
      <c r="AS72" s="249"/>
      <c r="AT72" s="249"/>
      <c r="AU72" s="169"/>
      <c r="AV72" s="208"/>
      <c r="AW72" s="169"/>
      <c r="AX72" s="169"/>
      <c r="AY72" s="194"/>
      <c r="AZ72" s="254"/>
      <c r="BA72" s="254"/>
      <c r="BB72" s="194"/>
      <c r="BC72" s="252"/>
      <c r="BD72" s="194"/>
      <c r="BE72" s="252"/>
      <c r="BF72" s="169"/>
      <c r="BG72" s="169"/>
      <c r="BH72" s="169"/>
      <c r="BI72" s="208"/>
      <c r="BJ72" s="208"/>
      <c r="BK72" s="208"/>
    </row>
    <row r="73" spans="1:63" ht="12" customHeight="1">
      <c r="A73" s="264"/>
      <c r="B73" s="264"/>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D73" s="194"/>
      <c r="AE73" s="194"/>
      <c r="AF73" s="194"/>
      <c r="AG73" s="249"/>
      <c r="AH73" s="208"/>
      <c r="AI73" s="208"/>
      <c r="AJ73" s="169"/>
      <c r="AK73" s="208"/>
      <c r="AL73" s="169"/>
      <c r="AM73" s="169"/>
      <c r="AN73" s="208"/>
      <c r="AO73" s="194"/>
      <c r="AP73" s="249"/>
      <c r="AQ73" s="249"/>
      <c r="AR73" s="249"/>
      <c r="AS73" s="249"/>
      <c r="AT73" s="249"/>
      <c r="AU73" s="169"/>
      <c r="AV73" s="208"/>
      <c r="AW73" s="169"/>
      <c r="AX73" s="169"/>
      <c r="AY73" s="194"/>
      <c r="AZ73" s="259"/>
      <c r="BA73" s="259"/>
      <c r="BB73" s="259"/>
      <c r="BC73" s="252"/>
      <c r="BD73" s="194"/>
      <c r="BE73" s="252"/>
      <c r="BF73" s="169"/>
      <c r="BG73" s="169"/>
      <c r="BH73" s="169"/>
      <c r="BI73" s="208"/>
      <c r="BJ73" s="208"/>
      <c r="BK73" s="208"/>
    </row>
    <row r="74" spans="1:63" ht="12" customHeight="1">
      <c r="A74" s="264"/>
      <c r="B74" s="264"/>
      <c r="C74" s="264"/>
      <c r="D74" s="264"/>
      <c r="E74" s="264"/>
      <c r="F74" s="264"/>
      <c r="G74" s="264"/>
      <c r="H74" s="264"/>
      <c r="I74" s="264"/>
      <c r="J74" s="264"/>
      <c r="K74" s="264"/>
      <c r="L74" s="264"/>
      <c r="M74" s="264"/>
      <c r="N74" s="264"/>
      <c r="O74" s="264"/>
      <c r="P74" s="264"/>
      <c r="Q74" s="264"/>
      <c r="R74" s="264"/>
      <c r="S74" s="267"/>
      <c r="T74" s="267"/>
      <c r="U74" s="267"/>
      <c r="V74" s="267"/>
      <c r="W74" s="267"/>
      <c r="X74" s="267"/>
      <c r="Y74" s="267"/>
      <c r="Z74" s="267"/>
      <c r="AA74" s="261"/>
      <c r="AB74" s="264"/>
      <c r="AD74" s="194"/>
      <c r="AE74" s="194"/>
      <c r="AF74" s="194"/>
      <c r="AG74" s="249"/>
      <c r="AH74" s="208"/>
      <c r="AI74" s="208"/>
      <c r="AJ74" s="169"/>
      <c r="AK74" s="208"/>
      <c r="AL74" s="169"/>
      <c r="AM74" s="169"/>
      <c r="AN74" s="208"/>
      <c r="AO74" s="208"/>
      <c r="AP74" s="208"/>
      <c r="AQ74" s="208"/>
      <c r="AR74" s="208"/>
      <c r="AS74" s="208"/>
      <c r="AT74" s="208"/>
      <c r="AU74" s="208"/>
      <c r="AV74" s="208"/>
      <c r="AW74" s="169"/>
      <c r="AX74" s="169"/>
      <c r="AY74" s="194"/>
      <c r="AZ74" s="259"/>
      <c r="BA74" s="259"/>
      <c r="BB74" s="194"/>
      <c r="BC74" s="252"/>
      <c r="BD74" s="194"/>
      <c r="BE74" s="252"/>
      <c r="BF74" s="169"/>
      <c r="BG74" s="169"/>
      <c r="BH74" s="169"/>
      <c r="BI74" s="208"/>
      <c r="BJ74" s="208"/>
      <c r="BK74" s="208"/>
    </row>
    <row r="75" spans="1:63" ht="12" customHeight="1">
      <c r="A75" s="264"/>
      <c r="B75" s="264"/>
      <c r="C75" s="264"/>
      <c r="D75" s="264"/>
      <c r="E75" s="264"/>
      <c r="F75" s="264"/>
      <c r="G75" s="264"/>
      <c r="H75" s="264"/>
      <c r="I75" s="264"/>
      <c r="J75" s="264"/>
      <c r="K75" s="264"/>
      <c r="L75" s="264"/>
      <c r="M75" s="264"/>
      <c r="N75" s="264"/>
      <c r="O75" s="264"/>
      <c r="P75" s="264"/>
      <c r="Q75" s="264"/>
      <c r="R75" s="268" t="s">
        <v>532</v>
      </c>
      <c r="S75" s="268"/>
      <c r="T75" s="268"/>
      <c r="U75" s="268"/>
      <c r="V75" s="268"/>
      <c r="W75" s="268"/>
      <c r="X75" s="267"/>
      <c r="Y75" s="269"/>
      <c r="Z75" s="269"/>
      <c r="AA75" s="261"/>
      <c r="AB75" s="264"/>
      <c r="AD75" s="194"/>
      <c r="AE75" s="194"/>
      <c r="AF75" s="194"/>
      <c r="AG75" s="249"/>
      <c r="AH75" s="208"/>
      <c r="AI75" s="208"/>
      <c r="AJ75" s="169"/>
      <c r="AK75" s="208"/>
      <c r="AL75" s="169"/>
      <c r="AM75" s="169"/>
      <c r="AN75" s="208"/>
      <c r="AO75" s="137"/>
      <c r="AP75" s="137"/>
      <c r="AQ75" s="137"/>
      <c r="AR75" s="137"/>
      <c r="AS75" s="137"/>
      <c r="AT75" s="137"/>
      <c r="AU75" s="162"/>
      <c r="AV75" s="208"/>
      <c r="AW75" s="137"/>
      <c r="AX75" s="137"/>
      <c r="AY75" s="194"/>
      <c r="AZ75" s="259"/>
      <c r="BA75" s="259"/>
      <c r="BB75" s="194"/>
      <c r="BC75" s="252"/>
      <c r="BD75" s="194"/>
      <c r="BE75" s="252"/>
      <c r="BF75" s="169"/>
      <c r="BG75" s="169"/>
      <c r="BH75" s="169"/>
      <c r="BI75" s="208"/>
      <c r="BJ75" s="208"/>
      <c r="BK75" s="208"/>
    </row>
    <row r="76" spans="1:63" ht="12" customHeight="1">
      <c r="A76" s="264"/>
      <c r="B76" s="264"/>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64"/>
      <c r="AA76" s="261"/>
      <c r="AB76" s="264"/>
      <c r="AD76" s="194"/>
      <c r="AE76" s="194"/>
      <c r="AF76" s="194"/>
      <c r="AG76" s="249"/>
      <c r="AH76" s="208"/>
      <c r="AI76" s="208"/>
      <c r="AJ76" s="169"/>
      <c r="AK76" s="208"/>
      <c r="AL76" s="169"/>
      <c r="AM76" s="169"/>
      <c r="AN76" s="208"/>
      <c r="AO76" s="194"/>
      <c r="AP76" s="249"/>
      <c r="AQ76" s="249"/>
      <c r="AR76" s="249"/>
      <c r="AS76" s="249"/>
      <c r="AT76" s="249"/>
      <c r="AU76" s="169"/>
      <c r="AV76" s="208"/>
      <c r="AW76" s="169"/>
      <c r="AX76" s="169"/>
      <c r="AY76" s="194"/>
      <c r="AZ76" s="259"/>
      <c r="BA76" s="259"/>
      <c r="BB76" s="259"/>
      <c r="BC76" s="252"/>
      <c r="BD76" s="194"/>
      <c r="BE76" s="252"/>
      <c r="BF76" s="169"/>
      <c r="BG76" s="169"/>
      <c r="BH76" s="169"/>
      <c r="BI76" s="208"/>
      <c r="BJ76" s="208"/>
      <c r="BK76" s="208"/>
    </row>
    <row r="77" spans="1:63" ht="12" customHeight="1">
      <c r="A77" s="264"/>
      <c r="B77" s="264"/>
      <c r="C77" s="264"/>
      <c r="D77" s="264"/>
      <c r="E77" s="264"/>
      <c r="F77" s="264"/>
      <c r="G77" s="264"/>
      <c r="H77" s="264"/>
      <c r="I77" s="264"/>
      <c r="J77" s="264"/>
      <c r="K77" s="264"/>
      <c r="L77" s="264"/>
      <c r="M77" s="264"/>
      <c r="N77" s="264"/>
      <c r="O77" s="264"/>
      <c r="P77" s="264"/>
      <c r="Q77" s="264"/>
      <c r="R77" s="264"/>
      <c r="S77" s="264"/>
      <c r="T77" s="264"/>
      <c r="U77" s="264"/>
      <c r="V77" s="264"/>
      <c r="W77" s="264"/>
      <c r="X77" s="264"/>
      <c r="Y77" s="264"/>
      <c r="Z77" s="264"/>
      <c r="AA77" s="264"/>
      <c r="AB77" s="264"/>
      <c r="AD77" s="194"/>
      <c r="AE77" s="194"/>
      <c r="AF77" s="194"/>
      <c r="AG77" s="249"/>
      <c r="AH77" s="208"/>
      <c r="AI77" s="208"/>
      <c r="AJ77" s="169"/>
      <c r="AK77" s="208"/>
      <c r="AL77" s="169"/>
      <c r="AM77" s="169"/>
      <c r="AN77" s="208"/>
      <c r="AO77" s="194"/>
      <c r="AP77" s="249"/>
      <c r="AQ77" s="249"/>
      <c r="AR77" s="249"/>
      <c r="AS77" s="249"/>
      <c r="AT77" s="249"/>
      <c r="AU77" s="169"/>
      <c r="AV77" s="208"/>
      <c r="AW77" s="169"/>
      <c r="AX77" s="169"/>
      <c r="AY77" s="194"/>
      <c r="AZ77" s="259"/>
      <c r="BA77" s="259"/>
      <c r="BB77" s="194"/>
      <c r="BC77" s="252"/>
      <c r="BD77" s="194"/>
      <c r="BE77" s="252"/>
      <c r="BF77" s="169"/>
      <c r="BG77" s="169"/>
      <c r="BH77" s="169"/>
      <c r="BI77" s="208"/>
      <c r="BJ77" s="208"/>
      <c r="BK77" s="208"/>
    </row>
    <row r="78" spans="1:63" ht="12" customHeight="1">
      <c r="A78" s="264"/>
      <c r="B78" s="264"/>
      <c r="C78" s="264"/>
      <c r="D78" s="264"/>
      <c r="E78" s="264"/>
      <c r="F78" s="264"/>
      <c r="G78" s="264"/>
      <c r="H78" s="264"/>
      <c r="I78" s="264"/>
      <c r="J78" s="264"/>
      <c r="K78" s="264"/>
      <c r="L78" s="264"/>
      <c r="M78" s="264"/>
      <c r="N78" s="264"/>
      <c r="O78" s="264"/>
      <c r="P78" s="264"/>
      <c r="Q78" s="264"/>
      <c r="R78" s="270" t="s">
        <v>352</v>
      </c>
      <c r="S78" s="267"/>
      <c r="T78" s="267"/>
      <c r="U78" s="267"/>
      <c r="V78" s="267"/>
      <c r="W78" s="267"/>
      <c r="X78" s="267"/>
      <c r="Y78" s="267"/>
      <c r="Z78" s="267"/>
      <c r="AA78" s="261"/>
      <c r="AB78" s="264"/>
      <c r="AD78" s="194"/>
      <c r="AE78" s="194"/>
      <c r="AF78" s="194"/>
      <c r="AG78" s="249"/>
      <c r="AH78" s="208"/>
      <c r="AI78" s="208"/>
      <c r="AJ78" s="169"/>
      <c r="AK78" s="208"/>
      <c r="AL78" s="169"/>
      <c r="AM78" s="169"/>
      <c r="AN78" s="208"/>
      <c r="AO78" s="194"/>
      <c r="AP78" s="249"/>
      <c r="AQ78" s="249"/>
      <c r="AR78" s="249"/>
      <c r="AS78" s="249"/>
      <c r="AT78" s="249"/>
      <c r="AU78" s="169"/>
      <c r="AV78" s="208"/>
      <c r="AW78" s="169"/>
      <c r="AX78" s="169"/>
      <c r="AY78" s="194"/>
      <c r="AZ78" s="254"/>
      <c r="BA78" s="254"/>
      <c r="BB78" s="254"/>
      <c r="BC78" s="252"/>
      <c r="BD78" s="194"/>
      <c r="BE78" s="252"/>
      <c r="BF78" s="169"/>
      <c r="BG78" s="169"/>
      <c r="BH78" s="169"/>
      <c r="BI78" s="208"/>
      <c r="BJ78" s="208"/>
      <c r="BK78" s="208"/>
    </row>
    <row r="79" spans="1:63" ht="12" customHeight="1">
      <c r="A79" s="264"/>
      <c r="B79" s="264"/>
      <c r="C79" s="264"/>
      <c r="D79" s="264"/>
      <c r="E79" s="264"/>
      <c r="F79" s="264"/>
      <c r="G79" s="264"/>
      <c r="H79" s="264"/>
      <c r="I79" s="264"/>
      <c r="J79" s="264"/>
      <c r="K79" s="264"/>
      <c r="L79" s="264"/>
      <c r="M79" s="264"/>
      <c r="N79" s="264"/>
      <c r="O79" s="264"/>
      <c r="P79" s="264"/>
      <c r="Q79" s="264"/>
      <c r="R79" s="268" t="s">
        <v>532</v>
      </c>
      <c r="S79" s="267"/>
      <c r="T79" s="267"/>
      <c r="U79" s="267"/>
      <c r="V79" s="267"/>
      <c r="W79" s="267"/>
      <c r="X79" s="267"/>
      <c r="Y79" s="267"/>
      <c r="Z79" s="267"/>
      <c r="AA79" s="261"/>
      <c r="AB79" s="264"/>
      <c r="AD79" s="208"/>
      <c r="AE79" s="208"/>
      <c r="AF79" s="208"/>
      <c r="AG79" s="208"/>
      <c r="AH79" s="208"/>
      <c r="AI79" s="208"/>
      <c r="AJ79" s="208"/>
      <c r="AK79" s="208"/>
      <c r="AL79" s="208"/>
      <c r="AM79" s="208"/>
      <c r="AN79" s="208"/>
      <c r="AO79" s="194"/>
      <c r="AP79" s="249"/>
      <c r="AQ79" s="249"/>
      <c r="AR79" s="249"/>
      <c r="AS79" s="249"/>
      <c r="AT79" s="249"/>
      <c r="AU79" s="169"/>
      <c r="AV79" s="208"/>
      <c r="AW79" s="169"/>
      <c r="AX79" s="169"/>
      <c r="AY79" s="208"/>
      <c r="AZ79" s="208"/>
      <c r="BA79" s="208"/>
      <c r="BB79" s="208"/>
      <c r="BC79" s="208"/>
      <c r="BD79" s="208"/>
      <c r="BE79" s="208"/>
      <c r="BF79" s="208"/>
      <c r="BG79" s="208"/>
      <c r="BH79" s="208"/>
      <c r="BI79" s="208"/>
      <c r="BJ79" s="208"/>
      <c r="BK79" s="208"/>
    </row>
    <row r="80" spans="1:63" ht="12" customHeight="1">
      <c r="A80" s="264"/>
      <c r="B80" s="264"/>
      <c r="C80" s="264"/>
      <c r="D80" s="264"/>
      <c r="E80" s="264"/>
      <c r="F80" s="264"/>
      <c r="G80" s="264"/>
      <c r="H80" s="264"/>
      <c r="I80" s="264"/>
      <c r="J80" s="264"/>
      <c r="K80" s="264"/>
      <c r="L80" s="264"/>
      <c r="M80" s="264"/>
      <c r="N80" s="264"/>
      <c r="O80" s="264"/>
      <c r="P80" s="264"/>
      <c r="Q80" s="264"/>
      <c r="R80" s="264"/>
      <c r="S80" s="264"/>
      <c r="T80" s="264"/>
      <c r="U80" s="264"/>
      <c r="V80" s="264"/>
      <c r="W80" s="264"/>
      <c r="X80" s="264"/>
      <c r="Y80" s="264"/>
      <c r="Z80" s="264"/>
      <c r="AA80" s="264"/>
      <c r="AB80" s="264"/>
      <c r="AD80" s="137"/>
      <c r="AE80" s="194"/>
      <c r="AF80" s="194"/>
      <c r="AG80" s="194"/>
      <c r="AH80" s="208"/>
      <c r="AI80" s="208"/>
      <c r="AJ80" s="194"/>
      <c r="AK80" s="208"/>
      <c r="AL80" s="194"/>
      <c r="AM80" s="194"/>
      <c r="AN80" s="208"/>
      <c r="AO80" s="194"/>
      <c r="AP80" s="249"/>
      <c r="AQ80" s="249"/>
      <c r="AR80" s="249"/>
      <c r="AS80" s="249"/>
      <c r="AT80" s="249"/>
      <c r="AU80" s="169"/>
      <c r="AV80" s="208"/>
      <c r="AW80" s="169"/>
      <c r="AX80" s="169"/>
      <c r="AY80" s="137"/>
      <c r="AZ80" s="208"/>
      <c r="BA80" s="208"/>
      <c r="BB80" s="208"/>
      <c r="BC80" s="208"/>
      <c r="BD80" s="208"/>
      <c r="BE80" s="208"/>
      <c r="BF80" s="208"/>
      <c r="BG80" s="208"/>
      <c r="BH80" s="208"/>
      <c r="BI80" s="208"/>
      <c r="BJ80" s="208"/>
      <c r="BK80" s="208"/>
    </row>
    <row r="81" spans="1:63" ht="12" customHeight="1">
      <c r="A81" s="264"/>
      <c r="B81" s="264"/>
      <c r="C81" s="264"/>
      <c r="D81" s="264"/>
      <c r="E81" s="264"/>
      <c r="F81" s="264"/>
      <c r="G81" s="264"/>
      <c r="H81" s="264"/>
      <c r="I81" s="264"/>
      <c r="J81" s="264"/>
      <c r="K81" s="264"/>
      <c r="L81" s="264"/>
      <c r="M81" s="264"/>
      <c r="N81" s="264"/>
      <c r="O81" s="264"/>
      <c r="P81" s="264"/>
      <c r="Q81" s="264"/>
      <c r="R81" s="270" t="s">
        <v>1007</v>
      </c>
      <c r="S81" s="267"/>
      <c r="T81" s="267"/>
      <c r="U81" s="267"/>
      <c r="V81" s="267"/>
      <c r="W81" s="267"/>
      <c r="X81" s="267"/>
      <c r="Y81" s="267"/>
      <c r="Z81" s="267"/>
      <c r="AA81" s="261"/>
      <c r="AB81" s="264"/>
      <c r="AD81" s="194"/>
      <c r="AE81" s="194"/>
      <c r="AF81" s="194"/>
      <c r="AG81" s="194"/>
      <c r="AH81" s="208"/>
      <c r="AI81" s="208"/>
      <c r="AJ81" s="169"/>
      <c r="AK81" s="208"/>
      <c r="AL81" s="169"/>
      <c r="AM81" s="169"/>
      <c r="AN81" s="208"/>
      <c r="AO81" s="194"/>
      <c r="AP81" s="249"/>
      <c r="AQ81" s="249"/>
      <c r="AR81" s="249"/>
      <c r="AS81" s="249"/>
      <c r="AT81" s="249"/>
      <c r="AU81" s="169"/>
      <c r="AV81" s="208"/>
      <c r="AW81" s="169"/>
      <c r="AX81" s="169"/>
      <c r="AY81" s="194"/>
      <c r="AZ81" s="194"/>
      <c r="BA81" s="194"/>
      <c r="BB81" s="194"/>
      <c r="BC81" s="194"/>
      <c r="BD81" s="194"/>
      <c r="BE81" s="249"/>
      <c r="BF81" s="169"/>
      <c r="BG81" s="208"/>
      <c r="BH81" s="169"/>
      <c r="BI81" s="208"/>
      <c r="BJ81" s="208"/>
      <c r="BK81" s="208"/>
    </row>
    <row r="82" spans="1:63" ht="12" customHeight="1">
      <c r="A82" s="264"/>
      <c r="B82" s="264"/>
      <c r="C82" s="264"/>
      <c r="D82" s="264"/>
      <c r="E82" s="264"/>
      <c r="F82" s="264"/>
      <c r="G82" s="264"/>
      <c r="H82" s="264"/>
      <c r="I82" s="264"/>
      <c r="J82" s="264"/>
      <c r="K82" s="264"/>
      <c r="L82" s="264"/>
      <c r="M82" s="264"/>
      <c r="N82" s="264"/>
      <c r="O82" s="264"/>
      <c r="P82" s="264"/>
      <c r="Q82" s="264"/>
      <c r="R82" s="268" t="s">
        <v>685</v>
      </c>
      <c r="S82" s="267"/>
      <c r="T82" s="267"/>
      <c r="U82" s="267"/>
      <c r="V82" s="267"/>
      <c r="W82" s="267"/>
      <c r="X82" s="267"/>
      <c r="Y82" s="267"/>
      <c r="Z82" s="267"/>
      <c r="AA82" s="261"/>
      <c r="AB82" s="264"/>
      <c r="AD82" s="194"/>
      <c r="AE82" s="194"/>
      <c r="AF82" s="194"/>
      <c r="AG82" s="194"/>
      <c r="AH82" s="208"/>
      <c r="AI82" s="208"/>
      <c r="AJ82" s="169"/>
      <c r="AK82" s="208"/>
      <c r="AL82" s="169"/>
      <c r="AM82" s="169"/>
      <c r="AN82" s="208"/>
      <c r="AO82" s="194"/>
      <c r="AP82" s="249"/>
      <c r="AQ82" s="249"/>
      <c r="AR82" s="249"/>
      <c r="AS82" s="249"/>
      <c r="AT82" s="249"/>
      <c r="AU82" s="169"/>
      <c r="AV82" s="208"/>
      <c r="AW82" s="169"/>
      <c r="AX82" s="169"/>
      <c r="AY82" s="194"/>
      <c r="AZ82" s="254"/>
      <c r="BA82" s="254"/>
      <c r="BB82" s="254"/>
      <c r="BC82" s="252"/>
      <c r="BD82" s="169"/>
      <c r="BE82" s="252"/>
      <c r="BF82" s="169"/>
      <c r="BG82" s="258"/>
      <c r="BH82" s="169"/>
      <c r="BI82" s="208"/>
      <c r="BJ82" s="208"/>
      <c r="BK82" s="208"/>
    </row>
    <row r="83" spans="1:63" ht="12" customHeight="1">
      <c r="A83" s="264"/>
      <c r="B83" s="264"/>
      <c r="C83" s="264"/>
      <c r="D83" s="264"/>
      <c r="E83" s="264"/>
      <c r="F83" s="264"/>
      <c r="G83" s="264"/>
      <c r="H83" s="264"/>
      <c r="I83" s="264"/>
      <c r="J83" s="264"/>
      <c r="K83" s="264"/>
      <c r="L83" s="264"/>
      <c r="M83" s="264"/>
      <c r="N83" s="264"/>
      <c r="O83" s="264"/>
      <c r="P83" s="264"/>
      <c r="Q83" s="264"/>
      <c r="R83" s="264"/>
      <c r="S83" s="264"/>
      <c r="T83" s="264"/>
      <c r="U83" s="264"/>
      <c r="V83" s="264"/>
      <c r="W83" s="264"/>
      <c r="X83" s="264"/>
      <c r="Y83" s="264"/>
      <c r="Z83" s="264"/>
      <c r="AA83" s="264"/>
      <c r="AB83" s="264"/>
      <c r="AD83" s="194"/>
      <c r="AE83" s="194"/>
      <c r="AF83" s="194"/>
      <c r="AG83" s="194"/>
      <c r="AH83" s="208"/>
      <c r="AI83" s="208"/>
      <c r="AJ83" s="169"/>
      <c r="AK83" s="208"/>
      <c r="AL83" s="169"/>
      <c r="AM83" s="169"/>
      <c r="AN83" s="208"/>
      <c r="AO83" s="194"/>
      <c r="AP83" s="249"/>
      <c r="AQ83" s="249"/>
      <c r="AR83" s="249"/>
      <c r="AS83" s="249"/>
      <c r="AT83" s="249"/>
      <c r="AU83" s="169"/>
      <c r="AV83" s="208"/>
      <c r="AW83" s="169"/>
      <c r="AX83" s="169"/>
      <c r="AY83" s="194"/>
      <c r="AZ83" s="254"/>
      <c r="BA83" s="254"/>
      <c r="BB83" s="254"/>
      <c r="BC83" s="252"/>
      <c r="BD83" s="169"/>
      <c r="BE83" s="252"/>
      <c r="BF83" s="169"/>
      <c r="BG83" s="258"/>
      <c r="BH83" s="169"/>
      <c r="BI83" s="208"/>
      <c r="BJ83" s="208"/>
      <c r="BK83" s="208"/>
    </row>
    <row r="84" spans="1:63" ht="12" customHeight="1">
      <c r="A84" s="264"/>
      <c r="B84" s="264"/>
      <c r="C84" s="264"/>
      <c r="D84" s="264"/>
      <c r="E84" s="264"/>
      <c r="F84" s="264"/>
      <c r="G84" s="264"/>
      <c r="H84" s="264"/>
      <c r="I84" s="264"/>
      <c r="J84" s="264"/>
      <c r="K84" s="264"/>
      <c r="L84" s="264"/>
      <c r="M84" s="264"/>
      <c r="N84" s="264"/>
      <c r="O84" s="264"/>
      <c r="P84" s="264"/>
      <c r="Q84" s="264"/>
      <c r="R84" s="264"/>
      <c r="S84" s="264"/>
      <c r="T84" s="264"/>
      <c r="U84" s="264"/>
      <c r="V84" s="264"/>
      <c r="W84" s="264"/>
      <c r="X84" s="264"/>
      <c r="Y84" s="264"/>
      <c r="Z84" s="264"/>
      <c r="AA84" s="264"/>
      <c r="AB84" s="264"/>
      <c r="AD84" s="194"/>
      <c r="AE84" s="194"/>
      <c r="AF84" s="194"/>
      <c r="AG84" s="194"/>
      <c r="AH84" s="208"/>
      <c r="AI84" s="208"/>
      <c r="AJ84" s="169"/>
      <c r="AK84" s="208"/>
      <c r="AL84" s="169"/>
      <c r="AM84" s="169"/>
      <c r="AN84" s="208"/>
      <c r="AO84" s="194"/>
      <c r="AP84" s="249"/>
      <c r="AQ84" s="249"/>
      <c r="AR84" s="249"/>
      <c r="AS84" s="249"/>
      <c r="AT84" s="249"/>
      <c r="AU84" s="169"/>
      <c r="AV84" s="208"/>
      <c r="AW84" s="169"/>
      <c r="AX84" s="169"/>
      <c r="AY84" s="194"/>
      <c r="AZ84" s="254"/>
      <c r="BA84" s="254"/>
      <c r="BB84" s="254"/>
      <c r="BC84" s="252"/>
      <c r="BD84" s="169"/>
      <c r="BE84" s="252"/>
      <c r="BF84" s="169"/>
      <c r="BG84" s="258"/>
      <c r="BH84" s="169"/>
      <c r="BI84" s="208"/>
      <c r="BJ84" s="208"/>
      <c r="BK84" s="208"/>
    </row>
    <row r="85" spans="1:63" ht="12" customHeight="1">
      <c r="A85" s="264"/>
      <c r="B85" s="264"/>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D85" s="194"/>
      <c r="AE85" s="194"/>
      <c r="AF85" s="194"/>
      <c r="AG85" s="194"/>
      <c r="AH85" s="208"/>
      <c r="AI85" s="208"/>
      <c r="AJ85" s="169"/>
      <c r="AK85" s="208"/>
      <c r="AL85" s="169"/>
      <c r="AM85" s="169"/>
      <c r="AN85" s="208"/>
      <c r="AO85" s="194"/>
      <c r="AP85" s="249"/>
      <c r="AQ85" s="249"/>
      <c r="AR85" s="249"/>
      <c r="AS85" s="249"/>
      <c r="AT85" s="249"/>
      <c r="AU85" s="169"/>
      <c r="AV85" s="208"/>
      <c r="AW85" s="169"/>
      <c r="AX85" s="169"/>
      <c r="AY85" s="194"/>
      <c r="AZ85" s="254"/>
      <c r="BA85" s="254"/>
      <c r="BB85" s="194"/>
      <c r="BC85" s="252"/>
      <c r="BD85" s="169"/>
      <c r="BE85" s="252"/>
      <c r="BF85" s="169"/>
      <c r="BG85" s="258"/>
      <c r="BH85" s="169"/>
      <c r="BI85" s="208"/>
      <c r="BJ85" s="208"/>
      <c r="BK85" s="208"/>
    </row>
    <row r="86" spans="1:63" ht="12" customHeight="1">
      <c r="A86" s="264"/>
      <c r="B86" s="264"/>
      <c r="C86" s="264"/>
      <c r="D86" s="264"/>
      <c r="E86" s="264"/>
      <c r="F86" s="264"/>
      <c r="G86" s="264"/>
      <c r="H86" s="264"/>
      <c r="I86" s="264"/>
      <c r="J86" s="264"/>
      <c r="K86" s="264"/>
      <c r="L86" s="264"/>
      <c r="M86" s="264"/>
      <c r="N86" s="264"/>
      <c r="O86" s="264"/>
      <c r="P86" s="264"/>
      <c r="Q86" s="264"/>
      <c r="R86" s="264"/>
      <c r="S86" s="264"/>
      <c r="T86" s="264"/>
      <c r="U86" s="264"/>
      <c r="V86" s="264"/>
      <c r="W86" s="264"/>
      <c r="X86" s="264"/>
      <c r="Y86" s="264"/>
      <c r="Z86" s="264"/>
      <c r="AA86" s="264"/>
      <c r="AB86" s="264"/>
      <c r="AD86" s="194"/>
      <c r="AE86" s="194"/>
      <c r="AF86" s="194"/>
      <c r="AG86" s="194"/>
      <c r="AH86" s="208"/>
      <c r="AI86" s="208"/>
      <c r="AJ86" s="169"/>
      <c r="AK86" s="208"/>
      <c r="AL86" s="169"/>
      <c r="AM86" s="169"/>
      <c r="AN86" s="208"/>
      <c r="AO86" s="194"/>
      <c r="AP86" s="249"/>
      <c r="AQ86" s="249"/>
      <c r="AR86" s="249"/>
      <c r="AS86" s="249"/>
      <c r="AT86" s="249"/>
      <c r="AU86" s="169"/>
      <c r="AV86" s="208"/>
      <c r="AW86" s="169"/>
      <c r="AX86" s="169"/>
      <c r="AY86" s="194"/>
      <c r="AZ86" s="254"/>
      <c r="BA86" s="254"/>
      <c r="BB86" s="254"/>
      <c r="BC86" s="252"/>
      <c r="BD86" s="169"/>
      <c r="BE86" s="252"/>
      <c r="BF86" s="169"/>
      <c r="BG86" s="258"/>
      <c r="BH86" s="169"/>
      <c r="BI86" s="208"/>
      <c r="BJ86" s="208"/>
      <c r="BK86" s="208"/>
    </row>
    <row r="87" spans="1:63" ht="12" customHeight="1">
      <c r="A87" s="264"/>
      <c r="B87" s="264"/>
      <c r="C87" s="264"/>
      <c r="D87" s="264"/>
      <c r="E87" s="264"/>
      <c r="F87" s="264"/>
      <c r="G87" s="264"/>
      <c r="H87" s="264"/>
      <c r="I87" s="264"/>
      <c r="J87" s="264"/>
      <c r="K87" s="264"/>
      <c r="L87" s="264"/>
      <c r="M87" s="264"/>
      <c r="N87" s="264"/>
      <c r="O87" s="264"/>
      <c r="P87" s="264"/>
      <c r="Q87" s="264"/>
      <c r="R87" s="264"/>
      <c r="S87" s="264"/>
      <c r="T87" s="264"/>
      <c r="U87" s="264"/>
      <c r="V87" s="264"/>
      <c r="W87" s="264"/>
      <c r="X87" s="264"/>
      <c r="Y87" s="264"/>
      <c r="Z87" s="264"/>
      <c r="AA87" s="264"/>
      <c r="AB87" s="264"/>
      <c r="AD87" s="194"/>
      <c r="AE87" s="194"/>
      <c r="AF87" s="194"/>
      <c r="AG87" s="194"/>
      <c r="AH87" s="208"/>
      <c r="AI87" s="208"/>
      <c r="AJ87" s="169"/>
      <c r="AK87" s="208"/>
      <c r="AL87" s="169"/>
      <c r="AM87" s="169"/>
      <c r="AN87" s="208"/>
      <c r="AO87" s="194"/>
      <c r="AP87" s="249"/>
      <c r="AQ87" s="249"/>
      <c r="AR87" s="249"/>
      <c r="AS87" s="249"/>
      <c r="AT87" s="249"/>
      <c r="AU87" s="169"/>
      <c r="AV87" s="208"/>
      <c r="AW87" s="169"/>
      <c r="AX87" s="169"/>
      <c r="AY87" s="194"/>
      <c r="AZ87" s="254"/>
      <c r="BA87" s="254"/>
      <c r="BB87" s="194"/>
      <c r="BC87" s="252"/>
      <c r="BD87" s="169"/>
      <c r="BE87" s="252"/>
      <c r="BF87" s="169"/>
      <c r="BG87" s="258"/>
      <c r="BH87" s="169"/>
      <c r="BI87" s="208"/>
      <c r="BJ87" s="208"/>
      <c r="BK87" s="208"/>
    </row>
    <row r="88" spans="1:63" ht="12" customHeight="1">
      <c r="A88" s="264"/>
      <c r="B88" s="264"/>
      <c r="C88" s="264"/>
      <c r="D88" s="264"/>
      <c r="E88" s="264"/>
      <c r="F88" s="264"/>
      <c r="G88" s="264"/>
      <c r="H88" s="264"/>
      <c r="I88" s="264"/>
      <c r="J88" s="264"/>
      <c r="K88" s="264"/>
      <c r="L88" s="264"/>
      <c r="M88" s="264"/>
      <c r="N88" s="264"/>
      <c r="O88" s="264"/>
      <c r="P88" s="264"/>
      <c r="Q88" s="264"/>
      <c r="R88" s="264"/>
      <c r="S88" s="264"/>
      <c r="T88" s="264"/>
      <c r="U88" s="264"/>
      <c r="V88" s="264"/>
      <c r="W88" s="264"/>
      <c r="X88" s="264"/>
      <c r="Y88" s="264"/>
      <c r="Z88" s="264"/>
      <c r="AA88" s="264"/>
      <c r="AB88" s="264"/>
      <c r="AD88" s="194"/>
      <c r="AE88" s="194"/>
      <c r="AF88" s="194"/>
      <c r="AG88" s="194"/>
      <c r="AH88" s="194"/>
      <c r="AI88" s="194"/>
      <c r="AJ88" s="169"/>
      <c r="AK88" s="208"/>
      <c r="AL88" s="169"/>
      <c r="AM88" s="208"/>
      <c r="AN88" s="208"/>
      <c r="AO88" s="194"/>
      <c r="AP88" s="249"/>
      <c r="AQ88" s="249"/>
      <c r="AR88" s="249"/>
      <c r="AS88" s="249"/>
      <c r="AT88" s="249"/>
      <c r="AU88" s="169"/>
      <c r="AV88" s="208"/>
      <c r="AW88" s="169"/>
      <c r="AX88" s="169"/>
      <c r="AY88" s="194"/>
      <c r="AZ88" s="254"/>
      <c r="BA88" s="254"/>
      <c r="BB88" s="194"/>
      <c r="BC88" s="252"/>
      <c r="BD88" s="169"/>
      <c r="BE88" s="252"/>
      <c r="BF88" s="169"/>
      <c r="BG88" s="258"/>
      <c r="BH88" s="169"/>
      <c r="BI88" s="208"/>
      <c r="BJ88" s="208"/>
      <c r="BK88" s="208"/>
    </row>
    <row r="89" spans="1:63" ht="12" customHeight="1">
      <c r="A89" s="264"/>
      <c r="B89" s="264"/>
      <c r="C89" s="264"/>
      <c r="D89" s="264"/>
      <c r="E89" s="264"/>
      <c r="F89" s="264"/>
      <c r="G89" s="264"/>
      <c r="H89" s="264"/>
      <c r="I89" s="264"/>
      <c r="J89" s="264"/>
      <c r="K89" s="264"/>
      <c r="L89" s="264"/>
      <c r="M89" s="264"/>
      <c r="N89" s="264"/>
      <c r="O89" s="264"/>
      <c r="P89" s="264"/>
      <c r="Q89" s="264"/>
      <c r="R89" s="264"/>
      <c r="S89" s="264"/>
      <c r="T89" s="264"/>
      <c r="U89" s="264"/>
      <c r="V89" s="264"/>
      <c r="W89" s="264"/>
      <c r="X89" s="264"/>
      <c r="Y89" s="264"/>
      <c r="Z89" s="264"/>
      <c r="AA89" s="264"/>
      <c r="AB89" s="264"/>
      <c r="AD89" s="194"/>
      <c r="AE89" s="194"/>
      <c r="AF89" s="194"/>
      <c r="AG89" s="194"/>
      <c r="AH89" s="194"/>
      <c r="AI89" s="194"/>
      <c r="AJ89" s="169"/>
      <c r="AK89" s="208"/>
      <c r="AL89" s="169"/>
      <c r="AM89" s="208"/>
      <c r="AN89" s="208"/>
      <c r="AO89" s="208"/>
      <c r="AP89" s="208"/>
      <c r="AQ89" s="208"/>
      <c r="AR89" s="208"/>
      <c r="AS89" s="208"/>
      <c r="AT89" s="208"/>
      <c r="AU89" s="208"/>
      <c r="AV89" s="208"/>
      <c r="AW89" s="208"/>
      <c r="AX89" s="208"/>
      <c r="AY89" s="194"/>
      <c r="AZ89" s="254"/>
      <c r="BA89" s="254"/>
      <c r="BB89" s="194"/>
      <c r="BC89" s="252"/>
      <c r="BD89" s="169"/>
      <c r="BE89" s="252"/>
      <c r="BF89" s="169"/>
      <c r="BG89" s="258"/>
      <c r="BH89" s="169"/>
      <c r="BI89" s="208"/>
      <c r="BJ89" s="208"/>
      <c r="BK89" s="208"/>
    </row>
    <row r="90" spans="1:63" ht="12" customHeight="1">
      <c r="A90" s="264"/>
      <c r="B90" s="264"/>
      <c r="C90" s="264"/>
      <c r="D90" s="264"/>
      <c r="E90" s="264"/>
      <c r="F90" s="264"/>
      <c r="G90" s="264"/>
      <c r="H90" s="264"/>
      <c r="I90" s="264"/>
      <c r="J90" s="264"/>
      <c r="K90" s="264"/>
      <c r="L90" s="264"/>
      <c r="M90" s="264"/>
      <c r="N90" s="264"/>
      <c r="O90" s="264"/>
      <c r="P90" s="264"/>
      <c r="Q90" s="264"/>
      <c r="R90" s="264"/>
      <c r="S90" s="264"/>
      <c r="T90" s="264"/>
      <c r="U90" s="264"/>
      <c r="V90" s="264"/>
      <c r="W90" s="264"/>
      <c r="X90" s="264"/>
      <c r="Y90" s="264"/>
      <c r="Z90" s="264"/>
      <c r="AA90" s="264"/>
      <c r="AB90" s="264"/>
      <c r="AD90" s="194"/>
      <c r="AE90" s="194"/>
      <c r="AF90" s="194"/>
      <c r="AG90" s="194"/>
      <c r="AH90" s="194"/>
      <c r="AI90" s="194"/>
      <c r="AJ90" s="169"/>
      <c r="AK90" s="208"/>
      <c r="AL90" s="169"/>
      <c r="AM90" s="208"/>
      <c r="AN90" s="208"/>
      <c r="AO90" s="208"/>
      <c r="AP90" s="208"/>
      <c r="AQ90" s="208"/>
      <c r="AR90" s="208"/>
      <c r="AS90" s="208"/>
      <c r="AT90" s="208"/>
      <c r="AU90" s="208"/>
      <c r="AV90" s="208"/>
      <c r="AW90" s="208"/>
      <c r="AX90" s="208"/>
      <c r="AY90" s="194"/>
      <c r="AZ90" s="254"/>
      <c r="BA90" s="254"/>
      <c r="BB90" s="194"/>
      <c r="BC90" s="252"/>
      <c r="BD90" s="255"/>
      <c r="BE90" s="252"/>
      <c r="BF90" s="169"/>
      <c r="BG90" s="208"/>
      <c r="BH90" s="169"/>
      <c r="BI90" s="208"/>
      <c r="BJ90" s="208"/>
      <c r="BK90" s="208"/>
    </row>
    <row r="91" spans="1:63" ht="12" customHeight="1">
      <c r="A91" s="264"/>
      <c r="B91" s="264"/>
      <c r="C91" s="264"/>
      <c r="D91" s="264"/>
      <c r="E91" s="264"/>
      <c r="F91" s="264"/>
      <c r="G91" s="264"/>
      <c r="H91" s="264"/>
      <c r="I91" s="264"/>
      <c r="J91" s="264"/>
      <c r="K91" s="264"/>
      <c r="L91" s="264"/>
      <c r="M91" s="264"/>
      <c r="N91" s="264"/>
      <c r="O91" s="264"/>
      <c r="P91" s="264"/>
      <c r="Q91" s="264"/>
      <c r="R91" s="264"/>
      <c r="S91" s="264"/>
      <c r="T91" s="264"/>
      <c r="U91" s="264"/>
      <c r="V91" s="264"/>
      <c r="W91" s="264"/>
      <c r="X91" s="264"/>
      <c r="Y91" s="264"/>
      <c r="Z91" s="264"/>
      <c r="AA91" s="264"/>
      <c r="AB91" s="264"/>
      <c r="AD91" s="194"/>
      <c r="AE91" s="194"/>
      <c r="AF91" s="194"/>
      <c r="AG91" s="194"/>
      <c r="AH91" s="194"/>
      <c r="AI91" s="194"/>
      <c r="AJ91" s="169"/>
      <c r="AK91" s="208"/>
      <c r="AL91" s="169"/>
      <c r="AM91" s="208"/>
      <c r="AN91" s="208"/>
      <c r="AO91" s="208"/>
      <c r="AP91" s="208"/>
      <c r="AQ91" s="208"/>
      <c r="AR91" s="208"/>
      <c r="AS91" s="208"/>
      <c r="AT91" s="208"/>
      <c r="AU91" s="208"/>
      <c r="AV91" s="208"/>
      <c r="AW91" s="208"/>
      <c r="AX91" s="208"/>
      <c r="AY91" s="208"/>
      <c r="AZ91" s="208"/>
      <c r="BA91" s="208"/>
      <c r="BB91" s="208"/>
      <c r="BC91" s="208"/>
      <c r="BD91" s="208"/>
      <c r="BE91" s="208"/>
      <c r="BF91" s="208"/>
      <c r="BG91" s="208"/>
      <c r="BH91" s="208"/>
      <c r="BI91" s="208"/>
      <c r="BJ91" s="208"/>
      <c r="BK91" s="208"/>
    </row>
    <row r="92" spans="1:63" ht="12" customHeight="1">
      <c r="A92" s="264"/>
      <c r="B92" s="264"/>
      <c r="C92" s="264"/>
      <c r="D92" s="264"/>
      <c r="E92" s="264"/>
      <c r="F92" s="264"/>
      <c r="G92" s="264"/>
      <c r="H92" s="264"/>
      <c r="I92" s="264"/>
      <c r="J92" s="264"/>
      <c r="K92" s="264"/>
      <c r="L92" s="264"/>
      <c r="M92" s="264"/>
      <c r="N92" s="264"/>
      <c r="O92" s="264"/>
      <c r="P92" s="264"/>
      <c r="Q92" s="264"/>
      <c r="R92" s="264"/>
      <c r="S92" s="264"/>
      <c r="T92" s="264"/>
      <c r="U92" s="264"/>
      <c r="V92" s="264"/>
      <c r="W92" s="264"/>
      <c r="X92" s="264"/>
      <c r="Y92" s="264"/>
      <c r="Z92" s="264"/>
      <c r="AA92" s="264"/>
      <c r="AB92" s="264"/>
      <c r="AD92" s="194"/>
      <c r="AE92" s="194"/>
      <c r="AF92" s="194"/>
      <c r="AG92" s="194"/>
      <c r="AH92" s="194"/>
      <c r="AI92" s="194"/>
      <c r="AJ92" s="169"/>
      <c r="AK92" s="208"/>
      <c r="AL92" s="169"/>
      <c r="AM92" s="208"/>
      <c r="AN92" s="208"/>
      <c r="AO92" s="208"/>
      <c r="AP92" s="208"/>
      <c r="AQ92" s="208"/>
      <c r="AR92" s="208"/>
      <c r="AS92" s="208"/>
      <c r="AT92" s="208"/>
      <c r="AU92" s="208"/>
      <c r="AV92" s="208"/>
      <c r="AW92" s="208"/>
      <c r="AX92" s="208"/>
      <c r="AY92" s="208"/>
      <c r="AZ92" s="208"/>
      <c r="BA92" s="208"/>
      <c r="BB92" s="208"/>
      <c r="BC92" s="208"/>
      <c r="BD92" s="208"/>
      <c r="BE92" s="208"/>
      <c r="BF92" s="208"/>
      <c r="BG92" s="208"/>
      <c r="BH92" s="208"/>
      <c r="BI92" s="208"/>
      <c r="BJ92" s="208"/>
      <c r="BK92" s="208"/>
    </row>
    <row r="93" spans="1:63" ht="12" customHeight="1">
      <c r="A93" s="264"/>
      <c r="B93" s="264"/>
      <c r="C93" s="264"/>
      <c r="D93" s="264"/>
      <c r="E93" s="264"/>
      <c r="F93" s="264"/>
      <c r="G93" s="264"/>
      <c r="H93" s="264"/>
      <c r="I93" s="264"/>
      <c r="J93" s="264"/>
      <c r="K93" s="264"/>
      <c r="L93" s="264"/>
      <c r="M93" s="264"/>
      <c r="N93" s="264"/>
      <c r="O93" s="264"/>
      <c r="P93" s="264"/>
      <c r="Q93" s="264"/>
      <c r="R93" s="264"/>
      <c r="S93" s="264"/>
      <c r="T93" s="264"/>
      <c r="U93" s="264"/>
      <c r="V93" s="264"/>
      <c r="W93" s="264"/>
      <c r="X93" s="264"/>
      <c r="Y93" s="264"/>
      <c r="Z93" s="264"/>
      <c r="AA93" s="264"/>
      <c r="AB93" s="264"/>
      <c r="AD93" s="194"/>
      <c r="AE93" s="194"/>
      <c r="AF93" s="194"/>
      <c r="AG93" s="194"/>
      <c r="AH93" s="194"/>
      <c r="AI93" s="194"/>
      <c r="AJ93" s="169"/>
      <c r="AK93" s="208"/>
      <c r="AL93" s="169"/>
      <c r="AM93" s="208"/>
      <c r="AN93" s="208"/>
      <c r="AO93" s="208"/>
      <c r="AP93" s="208"/>
      <c r="AQ93" s="208"/>
      <c r="AR93" s="208"/>
      <c r="AS93" s="208"/>
      <c r="AT93" s="208"/>
      <c r="AU93" s="208"/>
      <c r="AV93" s="208"/>
      <c r="AW93" s="208"/>
      <c r="AX93" s="208"/>
      <c r="AY93" s="208"/>
      <c r="AZ93" s="208"/>
      <c r="BA93" s="208"/>
      <c r="BB93" s="208"/>
      <c r="BC93" s="208"/>
      <c r="BD93" s="208"/>
      <c r="BE93" s="208"/>
      <c r="BF93" s="208"/>
      <c r="BG93" s="208"/>
      <c r="BH93" s="208"/>
      <c r="BI93" s="208"/>
      <c r="BJ93" s="208"/>
      <c r="BK93" s="208"/>
    </row>
    <row r="94" spans="1:63" ht="12" customHeight="1">
      <c r="A94" s="264"/>
      <c r="B94" s="264"/>
      <c r="C94" s="264"/>
      <c r="D94" s="264"/>
      <c r="E94" s="264"/>
      <c r="F94" s="264"/>
      <c r="G94" s="264"/>
      <c r="H94" s="264"/>
      <c r="I94" s="264"/>
      <c r="J94" s="264"/>
      <c r="K94" s="264"/>
      <c r="L94" s="264"/>
      <c r="M94" s="264"/>
      <c r="N94" s="264"/>
      <c r="O94" s="264"/>
      <c r="P94" s="264"/>
      <c r="Q94" s="264"/>
      <c r="R94" s="264"/>
      <c r="S94" s="264"/>
      <c r="T94" s="264"/>
      <c r="U94" s="264"/>
      <c r="V94" s="264"/>
      <c r="W94" s="264"/>
      <c r="X94" s="264"/>
      <c r="Y94" s="264"/>
      <c r="Z94" s="264"/>
      <c r="AA94" s="264"/>
      <c r="AB94" s="264"/>
      <c r="AD94" s="194"/>
      <c r="AE94" s="194"/>
      <c r="AF94" s="194"/>
      <c r="AG94" s="194"/>
      <c r="AH94" s="194"/>
      <c r="AI94" s="194"/>
      <c r="AJ94" s="169"/>
      <c r="AK94" s="208"/>
      <c r="AL94" s="169"/>
      <c r="AM94" s="208"/>
      <c r="AN94" s="208"/>
      <c r="AO94" s="208"/>
      <c r="AP94" s="208"/>
      <c r="AQ94" s="208"/>
      <c r="AR94" s="208"/>
      <c r="AS94" s="208"/>
      <c r="AT94" s="208"/>
      <c r="AU94" s="208"/>
      <c r="AV94" s="208"/>
      <c r="AW94" s="208"/>
      <c r="AX94" s="208"/>
      <c r="AY94" s="208"/>
      <c r="AZ94" s="208"/>
      <c r="BA94" s="208"/>
      <c r="BB94" s="208"/>
      <c r="BC94" s="208"/>
      <c r="BD94" s="208"/>
      <c r="BE94" s="208"/>
      <c r="BF94" s="208"/>
      <c r="BG94" s="208"/>
      <c r="BH94" s="208"/>
      <c r="BI94" s="208"/>
      <c r="BJ94" s="208"/>
      <c r="BK94" s="208"/>
    </row>
    <row r="95" spans="1:63" ht="12" customHeight="1">
      <c r="A95" s="264"/>
      <c r="B95" s="264"/>
      <c r="C95" s="264"/>
      <c r="D95" s="264"/>
      <c r="E95" s="264"/>
      <c r="F95" s="264"/>
      <c r="G95" s="264"/>
      <c r="H95" s="264"/>
      <c r="I95" s="264"/>
      <c r="J95" s="264"/>
      <c r="K95" s="264"/>
      <c r="L95" s="264"/>
      <c r="M95" s="264"/>
      <c r="N95" s="264"/>
      <c r="O95" s="264"/>
      <c r="P95" s="264"/>
      <c r="Q95" s="264"/>
      <c r="R95" s="264"/>
      <c r="S95" s="264"/>
      <c r="T95" s="264"/>
      <c r="U95" s="264"/>
      <c r="V95" s="264"/>
      <c r="W95" s="264"/>
      <c r="X95" s="264"/>
      <c r="Y95" s="264"/>
      <c r="Z95" s="264"/>
      <c r="AA95" s="264"/>
      <c r="AB95" s="264"/>
      <c r="AD95" s="194"/>
      <c r="AE95" s="194"/>
      <c r="AF95" s="194"/>
      <c r="AG95" s="194"/>
      <c r="AH95" s="194"/>
      <c r="AI95" s="194"/>
      <c r="AJ95" s="169"/>
      <c r="AK95" s="208"/>
      <c r="AL95" s="169"/>
      <c r="AM95" s="208"/>
      <c r="AN95" s="208"/>
      <c r="AO95" s="208"/>
      <c r="AP95" s="208"/>
      <c r="AQ95" s="208"/>
      <c r="AR95" s="208"/>
      <c r="AS95" s="208"/>
      <c r="AT95" s="208"/>
      <c r="AU95" s="208"/>
      <c r="AV95" s="208"/>
      <c r="AW95" s="208"/>
      <c r="AX95" s="208"/>
      <c r="AY95" s="208"/>
      <c r="AZ95" s="208"/>
      <c r="BA95" s="208"/>
      <c r="BB95" s="208"/>
      <c r="BC95" s="208"/>
      <c r="BD95" s="208"/>
      <c r="BE95" s="208"/>
      <c r="BF95" s="208"/>
      <c r="BG95" s="208"/>
      <c r="BH95" s="208"/>
      <c r="BI95" s="208"/>
      <c r="BJ95" s="208"/>
      <c r="BK95" s="208"/>
    </row>
    <row r="96" spans="1:63" ht="12" customHeight="1">
      <c r="A96" s="264"/>
      <c r="B96" s="264"/>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D96" s="194"/>
      <c r="AE96" s="194"/>
      <c r="AF96" s="194"/>
      <c r="AG96" s="194"/>
      <c r="AH96" s="194"/>
      <c r="AI96" s="194"/>
      <c r="AJ96" s="169"/>
      <c r="AK96" s="208"/>
      <c r="AL96" s="169"/>
      <c r="AM96" s="208"/>
      <c r="AN96" s="208"/>
      <c r="AO96" s="208"/>
      <c r="AP96" s="208"/>
      <c r="AQ96" s="208"/>
      <c r="AR96" s="208"/>
      <c r="AS96" s="208"/>
      <c r="AT96" s="208"/>
      <c r="AU96" s="208"/>
      <c r="AV96" s="208"/>
      <c r="AW96" s="208"/>
      <c r="AX96" s="208"/>
      <c r="AY96" s="208"/>
      <c r="AZ96" s="208"/>
      <c r="BA96" s="208"/>
      <c r="BB96" s="208"/>
      <c r="BC96" s="208"/>
      <c r="BD96" s="208"/>
      <c r="BE96" s="208"/>
      <c r="BF96" s="208"/>
      <c r="BG96" s="208"/>
      <c r="BH96" s="208"/>
      <c r="BI96" s="208"/>
      <c r="BJ96" s="208"/>
      <c r="BK96" s="208"/>
    </row>
    <row r="97" spans="1:63" ht="12" customHeight="1">
      <c r="A97" s="264"/>
      <c r="B97" s="264"/>
      <c r="C97" s="264"/>
      <c r="D97" s="264"/>
      <c r="E97" s="264"/>
      <c r="F97" s="264"/>
      <c r="G97" s="264"/>
      <c r="H97" s="264"/>
      <c r="I97" s="264"/>
      <c r="J97" s="264"/>
      <c r="K97" s="264"/>
      <c r="L97" s="264"/>
      <c r="M97" s="264"/>
      <c r="N97" s="264"/>
      <c r="O97" s="264"/>
      <c r="P97" s="264"/>
      <c r="Q97" s="264"/>
      <c r="R97" s="264"/>
      <c r="S97" s="264"/>
      <c r="T97" s="264"/>
      <c r="U97" s="264"/>
      <c r="V97" s="264"/>
      <c r="W97" s="264"/>
      <c r="X97" s="264"/>
      <c r="Y97" s="264"/>
      <c r="Z97" s="264"/>
      <c r="AA97" s="264"/>
      <c r="AB97" s="264"/>
      <c r="AD97" s="194"/>
      <c r="AE97" s="194"/>
      <c r="AF97" s="194"/>
      <c r="AG97" s="194"/>
      <c r="AH97" s="194"/>
      <c r="AI97" s="194"/>
      <c r="AJ97" s="169"/>
      <c r="AK97" s="208"/>
      <c r="AL97" s="169"/>
      <c r="AM97" s="208"/>
      <c r="AN97" s="208"/>
      <c r="AO97" s="208"/>
      <c r="AP97" s="208"/>
      <c r="AQ97" s="208"/>
      <c r="AR97" s="208"/>
      <c r="AS97" s="208"/>
      <c r="AT97" s="208"/>
      <c r="AU97" s="208"/>
      <c r="AV97" s="208"/>
      <c r="AW97" s="208"/>
      <c r="AX97" s="208"/>
      <c r="AY97" s="208"/>
      <c r="AZ97" s="208"/>
      <c r="BA97" s="208"/>
      <c r="BB97" s="208"/>
      <c r="BC97" s="208"/>
      <c r="BD97" s="208"/>
      <c r="BE97" s="208"/>
      <c r="BF97" s="208"/>
      <c r="BG97" s="208"/>
      <c r="BH97" s="208"/>
      <c r="BI97" s="208"/>
      <c r="BJ97" s="208"/>
      <c r="BK97" s="208"/>
    </row>
    <row r="98" spans="1:63" ht="12" customHeight="1">
      <c r="A98" s="264"/>
      <c r="B98" s="264"/>
      <c r="C98" s="264"/>
      <c r="D98" s="264"/>
      <c r="E98" s="264"/>
      <c r="F98" s="264"/>
      <c r="G98" s="264"/>
      <c r="H98" s="264"/>
      <c r="I98" s="264"/>
      <c r="J98" s="264"/>
      <c r="K98" s="264"/>
      <c r="L98" s="264"/>
      <c r="M98" s="264"/>
      <c r="N98" s="264"/>
      <c r="O98" s="264"/>
      <c r="P98" s="264"/>
      <c r="Q98" s="264"/>
      <c r="R98" s="264"/>
      <c r="S98" s="264"/>
      <c r="T98" s="264"/>
      <c r="U98" s="264"/>
      <c r="V98" s="264"/>
      <c r="W98" s="264"/>
      <c r="X98" s="264"/>
      <c r="Y98" s="264"/>
      <c r="Z98" s="264"/>
      <c r="AA98" s="264"/>
      <c r="AB98" s="264"/>
      <c r="AD98" s="242"/>
      <c r="AE98" s="194"/>
      <c r="AF98" s="194"/>
      <c r="AG98" s="194"/>
      <c r="AH98" s="194"/>
      <c r="AI98" s="194"/>
      <c r="AJ98" s="169"/>
      <c r="AK98" s="208"/>
      <c r="AL98" s="169"/>
      <c r="AM98" s="208"/>
      <c r="AN98" s="208"/>
      <c r="AO98" s="208"/>
      <c r="AP98" s="208"/>
      <c r="AQ98" s="208"/>
      <c r="AR98" s="208"/>
      <c r="AS98" s="208"/>
      <c r="AT98" s="208"/>
      <c r="AU98" s="208"/>
      <c r="AV98" s="208"/>
      <c r="AW98" s="208"/>
      <c r="AX98" s="208"/>
      <c r="AY98" s="208"/>
      <c r="AZ98" s="208"/>
      <c r="BA98" s="208"/>
      <c r="BB98" s="208"/>
      <c r="BC98" s="208"/>
      <c r="BD98" s="208"/>
      <c r="BE98" s="208"/>
      <c r="BF98" s="208"/>
      <c r="BG98" s="208"/>
      <c r="BH98" s="208"/>
      <c r="BI98" s="208"/>
      <c r="BJ98" s="208"/>
      <c r="BK98" s="208"/>
    </row>
    <row r="99" spans="1:63" ht="12" customHeight="1">
      <c r="A99" s="264"/>
      <c r="B99" s="264"/>
      <c r="C99" s="264"/>
      <c r="D99" s="264"/>
      <c r="E99" s="264"/>
      <c r="F99" s="264"/>
      <c r="G99" s="264"/>
      <c r="H99" s="264"/>
      <c r="I99" s="264"/>
      <c r="J99" s="264"/>
      <c r="K99" s="264"/>
      <c r="L99" s="264"/>
      <c r="M99" s="264"/>
      <c r="N99" s="264"/>
      <c r="O99" s="264"/>
      <c r="P99" s="264"/>
      <c r="Q99" s="264"/>
      <c r="R99" s="264"/>
      <c r="S99" s="264"/>
      <c r="T99" s="264"/>
      <c r="U99" s="264"/>
      <c r="V99" s="264"/>
      <c r="W99" s="264"/>
      <c r="X99" s="264"/>
      <c r="Y99" s="264"/>
      <c r="Z99" s="264"/>
      <c r="AA99" s="264"/>
      <c r="AB99" s="264"/>
      <c r="AD99" s="194"/>
      <c r="AE99" s="194"/>
      <c r="AF99" s="194"/>
      <c r="AG99" s="194"/>
      <c r="AH99" s="194"/>
      <c r="AI99" s="194"/>
      <c r="AJ99" s="169"/>
      <c r="AK99" s="208"/>
      <c r="AL99" s="169"/>
      <c r="AM99" s="208"/>
      <c r="AN99" s="208"/>
      <c r="AO99" s="208"/>
      <c r="AP99" s="208"/>
      <c r="AQ99" s="208"/>
      <c r="AR99" s="208"/>
      <c r="AS99" s="208"/>
      <c r="AT99" s="208"/>
      <c r="AU99" s="208"/>
      <c r="AV99" s="208"/>
      <c r="AW99" s="208"/>
      <c r="AX99" s="208"/>
      <c r="AY99" s="208"/>
      <c r="AZ99" s="208"/>
      <c r="BA99" s="208"/>
      <c r="BB99" s="208"/>
      <c r="BC99" s="208"/>
      <c r="BD99" s="208"/>
      <c r="BE99" s="208"/>
      <c r="BF99" s="208"/>
      <c r="BG99" s="208"/>
      <c r="BH99" s="208"/>
      <c r="BI99" s="208"/>
      <c r="BJ99" s="208"/>
      <c r="BK99" s="208"/>
    </row>
    <row r="100" spans="1:63" ht="12" customHeight="1">
      <c r="A100" s="264"/>
      <c r="B100" s="264"/>
      <c r="C100" s="264"/>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c r="AA100" s="264"/>
      <c r="AB100" s="264"/>
      <c r="AD100" s="208"/>
      <c r="AE100" s="208"/>
      <c r="AF100" s="208"/>
      <c r="AG100" s="208"/>
      <c r="AH100" s="208"/>
      <c r="AI100" s="208"/>
      <c r="AJ100" s="208"/>
      <c r="AK100" s="208"/>
      <c r="AL100" s="208"/>
      <c r="AM100" s="208"/>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c r="BI100" s="208"/>
      <c r="BJ100" s="208"/>
      <c r="BK100" s="208"/>
    </row>
    <row r="101" spans="1:63" ht="12" customHeight="1">
      <c r="A101" s="264"/>
      <c r="B101" s="264"/>
      <c r="C101" s="264"/>
      <c r="D101" s="264"/>
      <c r="E101" s="264"/>
      <c r="F101" s="264"/>
      <c r="G101" s="264"/>
      <c r="H101" s="264"/>
      <c r="I101" s="264"/>
      <c r="J101" s="264"/>
      <c r="K101" s="264"/>
      <c r="L101" s="264"/>
      <c r="M101" s="264"/>
      <c r="N101" s="264"/>
      <c r="O101" s="264"/>
      <c r="P101" s="264"/>
      <c r="Q101" s="264"/>
      <c r="R101" s="264"/>
      <c r="S101" s="264"/>
      <c r="T101" s="264"/>
      <c r="U101" s="264"/>
      <c r="V101" s="264"/>
      <c r="W101" s="264"/>
      <c r="X101" s="264"/>
      <c r="Y101" s="264"/>
      <c r="Z101" s="264"/>
      <c r="AA101" s="264"/>
      <c r="AB101" s="264"/>
      <c r="AD101" s="208"/>
      <c r="AE101" s="208"/>
      <c r="AF101" s="208"/>
      <c r="AG101" s="208"/>
      <c r="AH101" s="208"/>
      <c r="AI101" s="208"/>
      <c r="AJ101" s="208"/>
      <c r="AK101" s="208"/>
      <c r="AL101" s="208"/>
      <c r="AM101" s="208"/>
      <c r="AN101" s="208"/>
      <c r="AO101" s="208"/>
      <c r="AP101" s="208"/>
      <c r="AQ101" s="208"/>
      <c r="AR101" s="208"/>
      <c r="AS101" s="208"/>
      <c r="AT101" s="208"/>
      <c r="AU101" s="208"/>
      <c r="AV101" s="208"/>
      <c r="AW101" s="208"/>
      <c r="AX101" s="208"/>
      <c r="AY101" s="208"/>
      <c r="AZ101" s="208"/>
      <c r="BA101" s="208"/>
      <c r="BB101" s="208"/>
      <c r="BC101" s="208"/>
      <c r="BD101" s="208"/>
      <c r="BE101" s="208"/>
      <c r="BF101" s="208"/>
      <c r="BG101" s="208"/>
      <c r="BH101" s="208"/>
      <c r="BI101" s="208"/>
      <c r="BJ101" s="208"/>
      <c r="BK101" s="208"/>
    </row>
    <row r="102" spans="1:63" ht="12" customHeight="1">
      <c r="A102" s="264"/>
      <c r="B102" s="264"/>
      <c r="C102" s="264"/>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c r="AA102" s="264"/>
      <c r="AB102" s="264"/>
      <c r="AD102" s="208"/>
      <c r="AE102" s="208"/>
      <c r="AF102" s="208"/>
      <c r="AG102" s="208"/>
      <c r="AH102" s="208"/>
      <c r="AI102" s="208"/>
      <c r="AJ102" s="208"/>
      <c r="AK102" s="208"/>
      <c r="AL102" s="208"/>
      <c r="AM102" s="208"/>
      <c r="AN102" s="208"/>
      <c r="AO102" s="208"/>
      <c r="AP102" s="208"/>
      <c r="AQ102" s="208"/>
      <c r="AR102" s="208"/>
      <c r="AS102" s="208"/>
      <c r="AT102" s="208"/>
      <c r="AU102" s="208"/>
      <c r="AV102" s="208"/>
      <c r="AW102" s="208"/>
      <c r="AX102" s="208"/>
      <c r="AY102" s="208"/>
      <c r="AZ102" s="208"/>
      <c r="BA102" s="208"/>
      <c r="BB102" s="208"/>
      <c r="BC102" s="208"/>
      <c r="BD102" s="208"/>
      <c r="BE102" s="208"/>
      <c r="BF102" s="208"/>
      <c r="BG102" s="208"/>
      <c r="BH102" s="208"/>
      <c r="BI102" s="208"/>
      <c r="BJ102" s="208"/>
      <c r="BK102" s="208"/>
    </row>
    <row r="103" spans="1:63" ht="12" customHeight="1">
      <c r="A103" s="264"/>
      <c r="B103" s="264"/>
      <c r="C103" s="264"/>
      <c r="D103" s="264"/>
      <c r="E103" s="264"/>
      <c r="F103" s="264"/>
      <c r="G103" s="264"/>
      <c r="H103" s="264"/>
      <c r="I103" s="264"/>
      <c r="J103" s="264"/>
      <c r="K103" s="264"/>
      <c r="L103" s="264"/>
      <c r="M103" s="264"/>
      <c r="N103" s="264"/>
      <c r="O103" s="264"/>
      <c r="P103" s="264"/>
      <c r="Q103" s="264"/>
      <c r="R103" s="264"/>
      <c r="S103" s="264"/>
      <c r="T103" s="264"/>
      <c r="U103" s="264"/>
      <c r="V103" s="264"/>
      <c r="W103" s="264"/>
      <c r="X103" s="264"/>
      <c r="Y103" s="264"/>
      <c r="Z103" s="264"/>
      <c r="AA103" s="264"/>
      <c r="AB103" s="264"/>
      <c r="AD103" s="208"/>
      <c r="AE103" s="208"/>
      <c r="AF103" s="208"/>
      <c r="AG103" s="208"/>
      <c r="AH103" s="208"/>
      <c r="AI103" s="208"/>
      <c r="AJ103" s="208"/>
      <c r="AK103" s="208"/>
      <c r="AL103" s="208"/>
      <c r="AM103" s="208"/>
      <c r="AN103" s="208"/>
      <c r="AO103" s="208"/>
      <c r="AP103" s="208"/>
      <c r="AQ103" s="208"/>
      <c r="AR103" s="208"/>
      <c r="AS103" s="208"/>
      <c r="AT103" s="208"/>
      <c r="AU103" s="208"/>
      <c r="AV103" s="208"/>
      <c r="AW103" s="208"/>
      <c r="AX103" s="208"/>
      <c r="AY103" s="208"/>
      <c r="AZ103" s="208"/>
      <c r="BA103" s="208"/>
      <c r="BB103" s="208"/>
      <c r="BC103" s="208"/>
      <c r="BD103" s="208"/>
      <c r="BE103" s="208"/>
      <c r="BF103" s="208"/>
      <c r="BG103" s="208"/>
      <c r="BH103" s="208"/>
      <c r="BI103" s="208"/>
      <c r="BJ103" s="208"/>
      <c r="BK103" s="208"/>
    </row>
    <row r="104" spans="1:63" ht="12" customHeight="1">
      <c r="A104" s="264"/>
      <c r="B104" s="264"/>
      <c r="C104" s="264"/>
      <c r="D104" s="264"/>
      <c r="E104" s="264"/>
      <c r="F104" s="264"/>
      <c r="G104" s="264"/>
      <c r="H104" s="264"/>
      <c r="I104" s="264"/>
      <c r="J104" s="264"/>
      <c r="K104" s="264"/>
      <c r="L104" s="264"/>
      <c r="M104" s="264"/>
      <c r="N104" s="264"/>
      <c r="O104" s="264"/>
      <c r="P104" s="264"/>
      <c r="Q104" s="264"/>
      <c r="R104" s="264"/>
      <c r="S104" s="264"/>
      <c r="T104" s="264"/>
      <c r="U104" s="264"/>
      <c r="V104" s="264"/>
      <c r="W104" s="264"/>
      <c r="X104" s="264"/>
      <c r="Y104" s="264"/>
      <c r="Z104" s="264"/>
      <c r="AA104" s="264"/>
      <c r="AB104" s="264"/>
      <c r="AD104" s="208"/>
      <c r="AE104" s="208"/>
      <c r="AF104" s="208"/>
      <c r="AG104" s="208"/>
      <c r="AH104" s="208"/>
      <c r="AI104" s="208"/>
      <c r="AJ104" s="208"/>
      <c r="AK104" s="208"/>
      <c r="AL104" s="208"/>
      <c r="AM104" s="208"/>
      <c r="AN104" s="208"/>
      <c r="AO104" s="208"/>
      <c r="AP104" s="208"/>
      <c r="AQ104" s="208"/>
      <c r="AR104" s="208"/>
      <c r="AS104" s="208"/>
      <c r="AT104" s="208"/>
      <c r="AU104" s="208"/>
      <c r="AV104" s="208"/>
      <c r="AW104" s="208"/>
      <c r="AX104" s="208"/>
      <c r="AY104" s="208"/>
      <c r="AZ104" s="208"/>
      <c r="BA104" s="208"/>
      <c r="BB104" s="208"/>
      <c r="BC104" s="208"/>
      <c r="BD104" s="208"/>
      <c r="BE104" s="208"/>
      <c r="BF104" s="208"/>
      <c r="BG104" s="208"/>
      <c r="BH104" s="208"/>
      <c r="BI104" s="208"/>
      <c r="BJ104" s="208"/>
      <c r="BK104" s="208"/>
    </row>
    <row r="105" spans="1:63" ht="12" customHeight="1">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row>
    <row r="106" spans="1:28" ht="12" customHeight="1">
      <c r="A106" s="264"/>
      <c r="B106" s="264"/>
      <c r="C106" s="264"/>
      <c r="D106" s="264"/>
      <c r="E106" s="264"/>
      <c r="F106" s="264"/>
      <c r="G106" s="264"/>
      <c r="H106" s="264"/>
      <c r="I106" s="264"/>
      <c r="J106" s="264"/>
      <c r="K106" s="264"/>
      <c r="L106" s="264"/>
      <c r="M106" s="264"/>
      <c r="N106" s="264"/>
      <c r="O106" s="264"/>
      <c r="P106" s="264"/>
      <c r="Q106" s="264"/>
      <c r="R106" s="264"/>
      <c r="S106" s="264"/>
      <c r="T106" s="264"/>
      <c r="U106" s="264"/>
      <c r="V106" s="264"/>
      <c r="W106" s="264"/>
      <c r="X106" s="264"/>
      <c r="Y106" s="264"/>
      <c r="Z106" s="264"/>
      <c r="AA106" s="264"/>
      <c r="AB106" s="264"/>
    </row>
    <row r="107" spans="1:28" ht="12" customHeight="1">
      <c r="A107" s="264"/>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row>
    <row r="108" spans="1:28" ht="12" customHeight="1">
      <c r="A108" s="264"/>
      <c r="B108" s="264"/>
      <c r="C108" s="264"/>
      <c r="D108" s="264"/>
      <c r="E108" s="264"/>
      <c r="F108" s="264"/>
      <c r="G108" s="264"/>
      <c r="H108" s="264"/>
      <c r="I108" s="264"/>
      <c r="J108" s="264"/>
      <c r="K108" s="264"/>
      <c r="L108" s="264"/>
      <c r="M108" s="264"/>
      <c r="N108" s="264"/>
      <c r="O108" s="264"/>
      <c r="P108" s="264"/>
      <c r="Q108" s="264"/>
      <c r="R108" s="264"/>
      <c r="S108" s="264"/>
      <c r="T108" s="264"/>
      <c r="U108" s="264"/>
      <c r="V108" s="264"/>
      <c r="W108" s="264"/>
      <c r="X108" s="264"/>
      <c r="Y108" s="264"/>
      <c r="Z108" s="264"/>
      <c r="AA108" s="264"/>
      <c r="AB108" s="264"/>
    </row>
    <row r="109" spans="1:28" ht="12" customHeight="1">
      <c r="A109" s="264"/>
      <c r="B109" s="264"/>
      <c r="C109" s="264"/>
      <c r="D109" s="264"/>
      <c r="E109" s="264"/>
      <c r="F109" s="264"/>
      <c r="G109" s="264"/>
      <c r="H109" s="264"/>
      <c r="I109" s="264"/>
      <c r="J109" s="264"/>
      <c r="K109" s="264"/>
      <c r="L109" s="264"/>
      <c r="M109" s="264"/>
      <c r="N109" s="264"/>
      <c r="O109" s="264"/>
      <c r="P109" s="264"/>
      <c r="Q109" s="264"/>
      <c r="R109" s="264"/>
      <c r="S109" s="264"/>
      <c r="T109" s="264"/>
      <c r="U109" s="264"/>
      <c r="V109" s="264"/>
      <c r="W109" s="264"/>
      <c r="X109" s="264"/>
      <c r="Y109" s="264"/>
      <c r="Z109" s="264"/>
      <c r="AA109" s="264"/>
      <c r="AB109" s="264"/>
    </row>
    <row r="110" spans="1:28" ht="12" customHeight="1">
      <c r="A110" s="264"/>
      <c r="B110" s="264"/>
      <c r="C110" s="264"/>
      <c r="D110" s="264"/>
      <c r="E110" s="264"/>
      <c r="F110" s="264"/>
      <c r="G110" s="264"/>
      <c r="H110" s="264"/>
      <c r="I110" s="264"/>
      <c r="J110" s="264"/>
      <c r="K110" s="264"/>
      <c r="L110" s="264"/>
      <c r="M110" s="264"/>
      <c r="N110" s="264"/>
      <c r="O110" s="264"/>
      <c r="P110" s="264"/>
      <c r="Q110" s="264"/>
      <c r="R110" s="264"/>
      <c r="S110" s="264"/>
      <c r="T110" s="264"/>
      <c r="U110" s="264"/>
      <c r="V110" s="264"/>
      <c r="W110" s="264"/>
      <c r="X110" s="264"/>
      <c r="Y110" s="264"/>
      <c r="Z110" s="264"/>
      <c r="AA110" s="264"/>
      <c r="AB110" s="264"/>
    </row>
    <row r="111" spans="1:28" ht="12" customHeight="1">
      <c r="A111" s="264"/>
      <c r="B111" s="264"/>
      <c r="C111" s="264"/>
      <c r="D111" s="264"/>
      <c r="E111" s="264"/>
      <c r="F111" s="264"/>
      <c r="G111" s="264"/>
      <c r="H111" s="264"/>
      <c r="I111" s="264"/>
      <c r="J111" s="264"/>
      <c r="K111" s="264"/>
      <c r="L111" s="264"/>
      <c r="M111" s="264"/>
      <c r="N111" s="264"/>
      <c r="O111" s="264"/>
      <c r="P111" s="264"/>
      <c r="Q111" s="264"/>
      <c r="R111" s="264"/>
      <c r="S111" s="264"/>
      <c r="T111" s="264"/>
      <c r="U111" s="264"/>
      <c r="V111" s="264"/>
      <c r="W111" s="264"/>
      <c r="X111" s="264"/>
      <c r="Y111" s="264"/>
      <c r="Z111" s="264"/>
      <c r="AA111" s="264"/>
      <c r="AB111" s="264"/>
    </row>
    <row r="112" spans="1:28" ht="12" customHeight="1">
      <c r="A112" s="264"/>
      <c r="B112" s="264"/>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64"/>
    </row>
    <row r="113" spans="1:28" ht="12" customHeight="1">
      <c r="A113" s="264"/>
      <c r="B113" s="264"/>
      <c r="C113" s="264"/>
      <c r="D113" s="264"/>
      <c r="E113" s="264"/>
      <c r="F113" s="264"/>
      <c r="G113" s="264"/>
      <c r="H113" s="264"/>
      <c r="I113" s="264"/>
      <c r="J113" s="264"/>
      <c r="K113" s="264"/>
      <c r="L113" s="264"/>
      <c r="M113" s="264"/>
      <c r="N113" s="264"/>
      <c r="O113" s="264"/>
      <c r="P113" s="264"/>
      <c r="Q113" s="264"/>
      <c r="R113" s="264"/>
      <c r="S113" s="264"/>
      <c r="T113" s="264"/>
      <c r="U113" s="264"/>
      <c r="V113" s="264"/>
      <c r="W113" s="264"/>
      <c r="X113" s="264"/>
      <c r="Y113" s="264"/>
      <c r="Z113" s="264"/>
      <c r="AA113" s="264"/>
      <c r="AB113" s="264"/>
    </row>
    <row r="114" spans="1:28" ht="12" customHeight="1">
      <c r="A114" s="264"/>
      <c r="B114" s="264"/>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4"/>
      <c r="Y114" s="264"/>
      <c r="Z114" s="264"/>
      <c r="AA114" s="264"/>
      <c r="AB114" s="264"/>
    </row>
    <row r="115" spans="1:28" ht="12" customHeight="1">
      <c r="A115" s="264"/>
      <c r="B115" s="264"/>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64"/>
      <c r="AA115" s="264"/>
      <c r="AB115" s="264"/>
    </row>
    <row r="116" spans="1:28" ht="12" customHeight="1">
      <c r="A116" s="264"/>
      <c r="B116" s="264"/>
      <c r="C116" s="264"/>
      <c r="D116" s="264"/>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64"/>
      <c r="AA116" s="264"/>
      <c r="AB116" s="264"/>
    </row>
    <row r="117" spans="1:28" ht="12" customHeight="1">
      <c r="A117" s="264"/>
      <c r="B117" s="264"/>
      <c r="C117" s="264"/>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c r="AA117" s="264"/>
      <c r="AB117" s="264"/>
    </row>
    <row r="118" spans="1:28" ht="12" customHeight="1">
      <c r="A118" s="264"/>
      <c r="B118" s="264"/>
      <c r="C118" s="264"/>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row>
    <row r="119" spans="1:28" ht="12" customHeight="1">
      <c r="A119" s="264"/>
      <c r="B119" s="264"/>
      <c r="C119" s="264"/>
      <c r="D119" s="264"/>
      <c r="E119" s="264"/>
      <c r="F119" s="264"/>
      <c r="G119" s="264"/>
      <c r="H119" s="264"/>
      <c r="I119" s="264"/>
      <c r="J119" s="264"/>
      <c r="K119" s="264"/>
      <c r="L119" s="264"/>
      <c r="M119" s="264"/>
      <c r="N119" s="264"/>
      <c r="O119" s="264"/>
      <c r="P119" s="264"/>
      <c r="Q119" s="264"/>
      <c r="R119" s="264"/>
      <c r="S119" s="264"/>
      <c r="T119" s="264"/>
      <c r="U119" s="264"/>
      <c r="V119" s="264"/>
      <c r="W119" s="264"/>
      <c r="X119" s="264"/>
      <c r="Y119" s="264"/>
      <c r="Z119" s="264"/>
      <c r="AA119" s="264"/>
      <c r="AB119" s="264"/>
    </row>
    <row r="120" spans="1:28" ht="12" customHeight="1">
      <c r="A120" s="264"/>
      <c r="B120" s="264"/>
      <c r="C120" s="264"/>
      <c r="D120" s="264"/>
      <c r="E120" s="264"/>
      <c r="F120" s="264"/>
      <c r="G120" s="264"/>
      <c r="H120" s="264"/>
      <c r="I120" s="264"/>
      <c r="J120" s="264"/>
      <c r="K120" s="264"/>
      <c r="L120" s="264"/>
      <c r="M120" s="264"/>
      <c r="N120" s="264"/>
      <c r="O120" s="264"/>
      <c r="P120" s="264"/>
      <c r="Q120" s="264"/>
      <c r="R120" s="264"/>
      <c r="S120" s="264"/>
      <c r="T120" s="264"/>
      <c r="U120" s="264"/>
      <c r="V120" s="264"/>
      <c r="W120" s="264"/>
      <c r="X120" s="264"/>
      <c r="Y120" s="264"/>
      <c r="Z120" s="264"/>
      <c r="AA120" s="264"/>
      <c r="AB120" s="264"/>
    </row>
    <row r="121" spans="1:28" ht="12" customHeight="1">
      <c r="A121" s="264"/>
      <c r="B121" s="264"/>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row>
    <row r="122" spans="1:28" ht="12" customHeight="1">
      <c r="A122" s="264"/>
      <c r="B122" s="264"/>
      <c r="C122" s="264"/>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c r="AA122" s="264"/>
      <c r="AB122" s="264"/>
    </row>
    <row r="123" spans="1:28" ht="12" customHeight="1">
      <c r="A123" s="264"/>
      <c r="B123" s="264"/>
      <c r="C123" s="264"/>
      <c r="D123" s="264"/>
      <c r="E123" s="264"/>
      <c r="F123" s="264"/>
      <c r="G123" s="264"/>
      <c r="H123" s="264"/>
      <c r="I123" s="264"/>
      <c r="J123" s="264"/>
      <c r="K123" s="264"/>
      <c r="L123" s="264"/>
      <c r="M123" s="264"/>
      <c r="N123" s="264"/>
      <c r="O123" s="264"/>
      <c r="P123" s="264"/>
      <c r="Q123" s="264"/>
      <c r="R123" s="264"/>
      <c r="S123" s="264"/>
      <c r="T123" s="264"/>
      <c r="U123" s="264"/>
      <c r="V123" s="264"/>
      <c r="W123" s="264"/>
      <c r="X123" s="264"/>
      <c r="Y123" s="264"/>
      <c r="Z123" s="264"/>
      <c r="AA123" s="264"/>
      <c r="AB123" s="264"/>
    </row>
    <row r="124" spans="1:28" ht="12" customHeight="1">
      <c r="A124" s="264"/>
      <c r="B124" s="264"/>
      <c r="C124" s="264"/>
      <c r="D124" s="264"/>
      <c r="E124" s="264"/>
      <c r="F124" s="264"/>
      <c r="G124" s="264"/>
      <c r="H124" s="264"/>
      <c r="I124" s="264"/>
      <c r="J124" s="264"/>
      <c r="K124" s="264"/>
      <c r="L124" s="264"/>
      <c r="M124" s="264"/>
      <c r="N124" s="264"/>
      <c r="O124" s="264"/>
      <c r="P124" s="264"/>
      <c r="Q124" s="264"/>
      <c r="R124" s="264"/>
      <c r="S124" s="264"/>
      <c r="T124" s="264"/>
      <c r="U124" s="264"/>
      <c r="V124" s="264"/>
      <c r="W124" s="264"/>
      <c r="X124" s="264"/>
      <c r="Y124" s="264"/>
      <c r="Z124" s="264"/>
      <c r="AA124" s="264"/>
      <c r="AB124" s="264"/>
    </row>
    <row r="125" spans="1:28" ht="12" customHeight="1">
      <c r="A125" s="264"/>
      <c r="B125" s="264"/>
      <c r="C125" s="264"/>
      <c r="D125" s="264"/>
      <c r="E125" s="264"/>
      <c r="F125" s="264"/>
      <c r="G125" s="264"/>
      <c r="H125" s="264"/>
      <c r="I125" s="264"/>
      <c r="J125" s="264"/>
      <c r="K125" s="264"/>
      <c r="L125" s="264"/>
      <c r="M125" s="264"/>
      <c r="N125" s="264"/>
      <c r="O125" s="264"/>
      <c r="P125" s="264"/>
      <c r="Q125" s="264"/>
      <c r="R125" s="264"/>
      <c r="S125" s="264"/>
      <c r="T125" s="264"/>
      <c r="U125" s="264"/>
      <c r="V125" s="264"/>
      <c r="W125" s="264"/>
      <c r="X125" s="264"/>
      <c r="Y125" s="264"/>
      <c r="Z125" s="264"/>
      <c r="AA125" s="264"/>
      <c r="AB125" s="264"/>
    </row>
    <row r="126" spans="1:28" ht="12" customHeight="1">
      <c r="A126" s="264"/>
      <c r="B126" s="264"/>
      <c r="C126" s="264"/>
      <c r="D126" s="264"/>
      <c r="E126" s="264"/>
      <c r="F126" s="264"/>
      <c r="G126" s="264"/>
      <c r="H126" s="264"/>
      <c r="I126" s="264"/>
      <c r="J126" s="264"/>
      <c r="K126" s="264"/>
      <c r="L126" s="264"/>
      <c r="M126" s="264"/>
      <c r="N126" s="264"/>
      <c r="O126" s="264"/>
      <c r="P126" s="264"/>
      <c r="Q126" s="264"/>
      <c r="R126" s="264"/>
      <c r="S126" s="264"/>
      <c r="T126" s="264"/>
      <c r="U126" s="264"/>
      <c r="V126" s="264"/>
      <c r="W126" s="264"/>
      <c r="X126" s="264"/>
      <c r="Y126" s="264"/>
      <c r="Z126" s="264"/>
      <c r="AA126" s="264"/>
      <c r="AB126" s="264"/>
    </row>
    <row r="127" spans="1:28" ht="12" customHeight="1">
      <c r="A127" s="264"/>
      <c r="B127" s="264"/>
      <c r="C127" s="264"/>
      <c r="D127" s="264"/>
      <c r="E127" s="264"/>
      <c r="F127" s="264"/>
      <c r="G127" s="264"/>
      <c r="H127" s="264"/>
      <c r="I127" s="264"/>
      <c r="J127" s="264"/>
      <c r="K127" s="264"/>
      <c r="L127" s="264"/>
      <c r="M127" s="264"/>
      <c r="N127" s="264"/>
      <c r="O127" s="264"/>
      <c r="P127" s="264"/>
      <c r="Q127" s="264"/>
      <c r="R127" s="264"/>
      <c r="S127" s="264"/>
      <c r="T127" s="264"/>
      <c r="U127" s="264"/>
      <c r="V127" s="264"/>
      <c r="W127" s="264"/>
      <c r="X127" s="264"/>
      <c r="Y127" s="264"/>
      <c r="Z127" s="264"/>
      <c r="AA127" s="264"/>
      <c r="AB127" s="264"/>
    </row>
    <row r="128" spans="1:28" ht="12" customHeight="1">
      <c r="A128" s="264"/>
      <c r="B128" s="264"/>
      <c r="C128" s="264"/>
      <c r="D128" s="264"/>
      <c r="E128" s="264"/>
      <c r="F128" s="264"/>
      <c r="G128" s="264"/>
      <c r="H128" s="264"/>
      <c r="I128" s="264"/>
      <c r="J128" s="264"/>
      <c r="K128" s="264"/>
      <c r="L128" s="264"/>
      <c r="M128" s="264"/>
      <c r="N128" s="264"/>
      <c r="O128" s="264"/>
      <c r="P128" s="264"/>
      <c r="Q128" s="264"/>
      <c r="R128" s="264"/>
      <c r="S128" s="264"/>
      <c r="T128" s="264"/>
      <c r="U128" s="264"/>
      <c r="V128" s="264"/>
      <c r="W128" s="264"/>
      <c r="X128" s="264"/>
      <c r="Y128" s="264"/>
      <c r="Z128" s="264"/>
      <c r="AA128" s="264"/>
      <c r="AB128" s="264"/>
    </row>
    <row r="129" spans="1:28" ht="12" customHeight="1">
      <c r="A129" s="264"/>
      <c r="B129" s="264"/>
      <c r="C129" s="264"/>
      <c r="D129" s="264"/>
      <c r="E129" s="264"/>
      <c r="F129" s="264"/>
      <c r="G129" s="264"/>
      <c r="H129" s="264"/>
      <c r="I129" s="264"/>
      <c r="J129" s="264"/>
      <c r="K129" s="264"/>
      <c r="L129" s="264"/>
      <c r="M129" s="264"/>
      <c r="N129" s="264"/>
      <c r="O129" s="264"/>
      <c r="P129" s="264"/>
      <c r="Q129" s="264"/>
      <c r="R129" s="264"/>
      <c r="S129" s="264"/>
      <c r="T129" s="264"/>
      <c r="U129" s="264"/>
      <c r="V129" s="264"/>
      <c r="W129" s="264"/>
      <c r="X129" s="264"/>
      <c r="Y129" s="264"/>
      <c r="Z129" s="264"/>
      <c r="AA129" s="264"/>
      <c r="AB129" s="264"/>
    </row>
  </sheetData>
  <mergeCells count="3">
    <mergeCell ref="Q4:AB5"/>
    <mergeCell ref="B6:M7"/>
    <mergeCell ref="A9:P9"/>
  </mergeCells>
  <printOptions horizontalCentered="1"/>
  <pageMargins left="0.63" right="0.63" top="0.63" bottom="1" header="0" footer="0.5"/>
  <pageSetup fitToHeight="1" fitToWidth="1" orientation="portrait" paperSize="9" scale="87"/>
  <headerFooter alignWithMargins="0">
    <oddFooter>&amp;L&amp;C&amp;7Rêve de Dragon ©1993, 2004 Denis Gerfaud. All international rights reserved. Rêve: the Dream Ouroboros ©2005 François Lévy. Reproduce for personal use only.&amp;R</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C90"/>
  <sheetViews>
    <sheetView showGridLines="0" workbookViewId="0" topLeftCell="A1">
      <selection activeCell="S48" sqref="S48"/>
    </sheetView>
  </sheetViews>
  <sheetFormatPr defaultColWidth="11.00390625" defaultRowHeight="9.75" customHeight="1"/>
  <cols>
    <col min="1" max="16384" width="3.00390625" style="39" customWidth="1"/>
  </cols>
  <sheetData>
    <row r="1" spans="1:44" ht="9.75" customHeight="1">
      <c r="A1" s="80"/>
      <c r="B1" s="80"/>
      <c r="C1" s="80"/>
      <c r="D1" s="80"/>
      <c r="E1" s="80"/>
      <c r="F1" s="80"/>
      <c r="G1" s="80"/>
      <c r="H1" s="80"/>
      <c r="I1" s="80"/>
      <c r="J1" s="80"/>
      <c r="K1" s="80"/>
      <c r="L1" s="80"/>
      <c r="M1" s="80"/>
      <c r="N1" s="80"/>
      <c r="O1" s="80"/>
      <c r="P1" s="80"/>
      <c r="Q1" s="80"/>
      <c r="R1" s="80"/>
      <c r="S1" s="80"/>
      <c r="AM1" s="295"/>
      <c r="AN1" s="295"/>
      <c r="AO1" s="140"/>
      <c r="AP1" s="137"/>
      <c r="AQ1" s="137"/>
      <c r="AR1" s="194"/>
    </row>
    <row r="2" spans="1:38" ht="9.75" customHeight="1">
      <c r="A2" s="80"/>
      <c r="B2" s="80"/>
      <c r="C2" s="80"/>
      <c r="D2" s="80"/>
      <c r="E2" s="80"/>
      <c r="F2" s="80"/>
      <c r="G2" s="80"/>
      <c r="H2" s="80"/>
      <c r="I2" s="80"/>
      <c r="J2" s="80"/>
      <c r="K2" s="389" t="s">
        <v>448</v>
      </c>
      <c r="L2" s="390"/>
      <c r="M2" s="390"/>
      <c r="N2" s="390"/>
      <c r="O2" s="390"/>
      <c r="P2" s="390"/>
      <c r="Q2" s="390"/>
      <c r="R2" s="390"/>
      <c r="V2" s="137"/>
      <c r="W2" s="137"/>
      <c r="X2" s="137"/>
      <c r="Z2" s="137"/>
      <c r="AA2" s="137"/>
      <c r="AB2" s="137"/>
      <c r="AC2" s="137"/>
      <c r="AD2" s="137"/>
      <c r="AE2" s="342" t="s">
        <v>599</v>
      </c>
      <c r="AF2" s="137"/>
      <c r="AG2" s="137"/>
      <c r="AI2" s="137"/>
      <c r="AJ2" s="137"/>
      <c r="AK2" s="137"/>
      <c r="AL2" s="137"/>
    </row>
    <row r="3" spans="1:37" ht="9.75" customHeight="1">
      <c r="A3" s="80"/>
      <c r="B3" s="80"/>
      <c r="C3" s="80"/>
      <c r="D3" s="80"/>
      <c r="E3" s="80"/>
      <c r="F3" s="80"/>
      <c r="G3" s="80"/>
      <c r="H3" s="80"/>
      <c r="I3" s="80"/>
      <c r="J3" s="80"/>
      <c r="K3" s="390"/>
      <c r="L3" s="390"/>
      <c r="M3" s="390"/>
      <c r="N3" s="390"/>
      <c r="O3" s="390"/>
      <c r="P3" s="390"/>
      <c r="Q3" s="390"/>
      <c r="R3" s="390"/>
      <c r="V3" s="137"/>
      <c r="W3" s="137"/>
      <c r="X3" s="137"/>
      <c r="Z3" s="137"/>
      <c r="AA3" s="137"/>
      <c r="AB3" s="137"/>
      <c r="AC3" s="137"/>
      <c r="AD3" s="137"/>
      <c r="AE3" s="311" t="s">
        <v>602</v>
      </c>
      <c r="AF3" s="280"/>
      <c r="AG3" s="280"/>
      <c r="AH3" s="140"/>
      <c r="AI3" s="137"/>
      <c r="AJ3" s="137"/>
      <c r="AK3" s="194"/>
    </row>
    <row r="4" spans="1:38" ht="9.75" customHeight="1">
      <c r="A4" s="80"/>
      <c r="B4" s="80"/>
      <c r="C4" s="80"/>
      <c r="D4" s="80"/>
      <c r="E4" s="80"/>
      <c r="F4" s="80"/>
      <c r="G4" s="80"/>
      <c r="H4" s="80"/>
      <c r="I4" s="80"/>
      <c r="J4" s="80"/>
      <c r="K4" s="390"/>
      <c r="L4" s="390"/>
      <c r="M4" s="390"/>
      <c r="N4" s="390"/>
      <c r="O4" s="390"/>
      <c r="P4" s="390"/>
      <c r="Q4" s="390"/>
      <c r="R4" s="390"/>
      <c r="T4" s="350"/>
      <c r="V4" s="297"/>
      <c r="W4" s="297"/>
      <c r="X4" s="297"/>
      <c r="Z4" s="298" t="s">
        <v>499</v>
      </c>
      <c r="AA4" s="297" t="s">
        <v>244</v>
      </c>
      <c r="AB4" s="297"/>
      <c r="AC4" s="297"/>
      <c r="AD4" s="297"/>
      <c r="AE4" s="167"/>
      <c r="AF4" s="167"/>
      <c r="AG4" s="167"/>
      <c r="AH4" s="297"/>
      <c r="AI4" s="297"/>
      <c r="AJ4" s="297"/>
      <c r="AK4" s="242"/>
      <c r="AL4" s="186"/>
    </row>
    <row r="5" spans="1:38" ht="9.75" customHeight="1">
      <c r="A5" s="80"/>
      <c r="B5" s="80"/>
      <c r="C5" s="80"/>
      <c r="D5" s="80"/>
      <c r="E5" s="80"/>
      <c r="F5" s="80"/>
      <c r="G5" s="80"/>
      <c r="H5" s="80"/>
      <c r="I5" s="80"/>
      <c r="J5" s="80"/>
      <c r="K5" s="390"/>
      <c r="L5" s="390"/>
      <c r="M5" s="390"/>
      <c r="N5" s="390"/>
      <c r="O5" s="390"/>
      <c r="P5" s="390"/>
      <c r="Q5" s="390"/>
      <c r="R5" s="390"/>
      <c r="S5" s="80"/>
      <c r="T5" s="350"/>
      <c r="V5" s="178" t="s">
        <v>743</v>
      </c>
      <c r="W5" s="299"/>
      <c r="X5" s="299"/>
      <c r="Y5" s="299"/>
      <c r="Z5" s="300" t="s">
        <v>744</v>
      </c>
      <c r="AA5" s="327"/>
      <c r="AB5" s="299"/>
      <c r="AC5" s="300"/>
      <c r="AD5" s="299"/>
      <c r="AE5" s="299"/>
      <c r="AF5" s="299"/>
      <c r="AG5" s="299"/>
      <c r="AH5" s="299"/>
      <c r="AI5" s="299"/>
      <c r="AJ5" s="299"/>
      <c r="AK5" s="299"/>
      <c r="AL5" s="299"/>
    </row>
    <row r="6" spans="2:38" ht="9.75" customHeight="1">
      <c r="B6" s="174"/>
      <c r="C6" s="174"/>
      <c r="D6" s="174"/>
      <c r="E6" s="174"/>
      <c r="F6" s="174"/>
      <c r="G6" s="174"/>
      <c r="H6" s="174"/>
      <c r="I6" s="174"/>
      <c r="J6" s="174"/>
      <c r="K6" s="174"/>
      <c r="L6" s="174"/>
      <c r="M6" s="174"/>
      <c r="N6" s="174"/>
      <c r="O6" s="174"/>
      <c r="P6" s="174"/>
      <c r="Q6" s="174"/>
      <c r="R6" s="174"/>
      <c r="S6" s="145"/>
      <c r="T6" s="350"/>
      <c r="V6" s="297" t="s">
        <v>749</v>
      </c>
      <c r="W6" s="242"/>
      <c r="X6" s="242"/>
      <c r="Y6" s="242"/>
      <c r="Z6" s="301" t="s">
        <v>275</v>
      </c>
      <c r="AA6" s="328"/>
      <c r="AB6" s="242"/>
      <c r="AC6" s="301"/>
      <c r="AD6" s="242"/>
      <c r="AE6" s="242"/>
      <c r="AF6" s="302"/>
      <c r="AG6" s="302"/>
      <c r="AH6" s="302"/>
      <c r="AI6" s="242"/>
      <c r="AJ6" s="242"/>
      <c r="AK6" s="242"/>
      <c r="AL6" s="242"/>
    </row>
    <row r="7" spans="1:43" ht="9.75" customHeight="1">
      <c r="A7" s="191"/>
      <c r="B7" s="191"/>
      <c r="C7" s="191"/>
      <c r="D7" s="191"/>
      <c r="E7" s="191"/>
      <c r="F7" s="191"/>
      <c r="G7" s="191"/>
      <c r="H7" s="191"/>
      <c r="J7" s="342" t="s">
        <v>1013</v>
      </c>
      <c r="K7" s="191"/>
      <c r="L7" s="191"/>
      <c r="M7" s="191"/>
      <c r="N7" s="191"/>
      <c r="O7" s="191"/>
      <c r="P7" s="191"/>
      <c r="Q7" s="191"/>
      <c r="R7" s="191"/>
      <c r="S7" s="145"/>
      <c r="T7" s="350"/>
      <c r="V7" s="178" t="s">
        <v>282</v>
      </c>
      <c r="W7" s="299"/>
      <c r="X7" s="299"/>
      <c r="Y7" s="299"/>
      <c r="Z7" s="300" t="s">
        <v>870</v>
      </c>
      <c r="AA7" s="327"/>
      <c r="AB7" s="299"/>
      <c r="AC7" s="300"/>
      <c r="AD7" s="299"/>
      <c r="AE7" s="299"/>
      <c r="AF7" s="299"/>
      <c r="AG7" s="299"/>
      <c r="AH7" s="299"/>
      <c r="AI7" s="299"/>
      <c r="AJ7" s="299"/>
      <c r="AK7" s="299"/>
      <c r="AL7" s="299"/>
      <c r="AM7" s="170"/>
      <c r="AN7" s="170"/>
      <c r="AO7" s="205"/>
      <c r="AP7" s="194"/>
      <c r="AQ7" s="194"/>
    </row>
    <row r="8" spans="10:41" ht="9.75" customHeight="1">
      <c r="J8" s="311" t="s">
        <v>1014</v>
      </c>
      <c r="S8" s="191"/>
      <c r="T8" s="350"/>
      <c r="V8" s="322" t="s">
        <v>227</v>
      </c>
      <c r="Z8" s="329" t="s">
        <v>798</v>
      </c>
      <c r="AB8" s="330" t="s">
        <v>796</v>
      </c>
      <c r="AD8" s="329" t="s">
        <v>796</v>
      </c>
      <c r="AF8" s="329" t="s">
        <v>797</v>
      </c>
      <c r="AI8" s="329" t="s">
        <v>796</v>
      </c>
      <c r="AK8" s="174" t="s">
        <v>245</v>
      </c>
      <c r="AO8" s="202"/>
    </row>
    <row r="9" spans="1:38" ht="9.75" customHeight="1">
      <c r="A9" s="308">
        <v>1</v>
      </c>
      <c r="B9" s="307" t="s">
        <v>980</v>
      </c>
      <c r="C9" s="286"/>
      <c r="D9" s="203"/>
      <c r="E9" s="203"/>
      <c r="F9" s="203"/>
      <c r="G9" s="203"/>
      <c r="H9" s="203"/>
      <c r="I9" s="203"/>
      <c r="J9" s="203"/>
      <c r="K9" s="203"/>
      <c r="L9" s="203"/>
      <c r="M9" s="203"/>
      <c r="N9" s="203"/>
      <c r="O9" s="203"/>
      <c r="P9" s="203"/>
      <c r="Q9" s="203"/>
      <c r="R9" s="203"/>
      <c r="S9" s="203"/>
      <c r="T9" s="350"/>
      <c r="Z9" s="174"/>
      <c r="AA9" s="174"/>
      <c r="AB9" s="174"/>
      <c r="AC9" s="174"/>
      <c r="AD9" s="174"/>
      <c r="AE9" s="174"/>
      <c r="AF9" s="174"/>
      <c r="AH9" s="174"/>
      <c r="AI9" s="174"/>
      <c r="AJ9" s="174"/>
      <c r="AK9" s="174"/>
      <c r="AL9" s="174"/>
    </row>
    <row r="10" spans="1:31" ht="9.75" customHeight="1">
      <c r="A10" s="317"/>
      <c r="B10" s="314" t="s">
        <v>979</v>
      </c>
      <c r="C10" s="286"/>
      <c r="D10" s="203"/>
      <c r="E10" s="203"/>
      <c r="F10" s="203"/>
      <c r="G10" s="203"/>
      <c r="H10" s="203"/>
      <c r="I10" s="203"/>
      <c r="J10" s="203"/>
      <c r="K10" s="203"/>
      <c r="L10" s="203"/>
      <c r="M10" s="203"/>
      <c r="N10" s="203"/>
      <c r="O10" s="203"/>
      <c r="P10" s="203"/>
      <c r="Q10" s="203"/>
      <c r="R10" s="203"/>
      <c r="S10" s="203"/>
      <c r="T10" s="350"/>
      <c r="AE10" s="311" t="s">
        <v>474</v>
      </c>
    </row>
    <row r="11" spans="1:38" ht="9.75" customHeight="1">
      <c r="A11" s="318">
        <v>2</v>
      </c>
      <c r="B11" s="137" t="s">
        <v>981</v>
      </c>
      <c r="C11" s="249"/>
      <c r="D11" s="194"/>
      <c r="E11" s="194"/>
      <c r="F11" s="194"/>
      <c r="G11" s="194"/>
      <c r="H11" s="194"/>
      <c r="I11" s="194"/>
      <c r="J11" s="205"/>
      <c r="K11" s="205"/>
      <c r="L11" s="205"/>
      <c r="M11" s="205"/>
      <c r="N11" s="205"/>
      <c r="O11" s="205"/>
      <c r="P11" s="205"/>
      <c r="Q11" s="205"/>
      <c r="R11" s="205"/>
      <c r="S11" s="205"/>
      <c r="T11" s="350"/>
      <c r="V11" s="289" t="s">
        <v>856</v>
      </c>
      <c r="W11" s="203"/>
      <c r="X11" s="203"/>
      <c r="Y11" s="203"/>
      <c r="Z11" s="203"/>
      <c r="AA11" s="203" t="s">
        <v>1035</v>
      </c>
      <c r="AB11" s="203"/>
      <c r="AC11" s="203"/>
      <c r="AD11" s="203"/>
      <c r="AE11" s="203"/>
      <c r="AF11" s="203"/>
      <c r="AG11" s="203"/>
      <c r="AH11" s="203"/>
      <c r="AI11" s="203"/>
      <c r="AJ11" s="203"/>
      <c r="AK11" s="203"/>
      <c r="AL11" s="203"/>
    </row>
    <row r="12" spans="1:38" ht="9.75" customHeight="1">
      <c r="A12" s="210"/>
      <c r="B12" s="316" t="s">
        <v>982</v>
      </c>
      <c r="R12" s="313"/>
      <c r="S12" s="313"/>
      <c r="T12" s="350"/>
      <c r="V12" s="289"/>
      <c r="W12" s="203"/>
      <c r="X12" s="203"/>
      <c r="Y12" s="203"/>
      <c r="Z12" s="203"/>
      <c r="AA12" s="290" t="s">
        <v>1034</v>
      </c>
      <c r="AB12" s="203"/>
      <c r="AC12" s="203"/>
      <c r="AD12" s="203"/>
      <c r="AE12" s="203"/>
      <c r="AF12" s="203"/>
      <c r="AG12" s="203"/>
      <c r="AH12" s="203"/>
      <c r="AI12" s="203"/>
      <c r="AJ12" s="203"/>
      <c r="AK12" s="203"/>
      <c r="AL12" s="203"/>
    </row>
    <row r="13" spans="1:27" ht="9.75" customHeight="1">
      <c r="A13" s="319">
        <v>3</v>
      </c>
      <c r="B13" s="320" t="s">
        <v>985</v>
      </c>
      <c r="C13" s="204"/>
      <c r="D13" s="204"/>
      <c r="E13" s="204"/>
      <c r="F13" s="204"/>
      <c r="G13" s="204"/>
      <c r="H13" s="204"/>
      <c r="I13" s="204"/>
      <c r="J13" s="204"/>
      <c r="K13" s="204"/>
      <c r="L13" s="204"/>
      <c r="M13" s="204"/>
      <c r="N13" s="204"/>
      <c r="O13" s="204"/>
      <c r="P13" s="204"/>
      <c r="Q13" s="204"/>
      <c r="R13" s="204"/>
      <c r="S13" s="204"/>
      <c r="T13" s="350"/>
      <c r="V13" s="287" t="s">
        <v>851</v>
      </c>
      <c r="AA13" s="194" t="s">
        <v>1035</v>
      </c>
    </row>
    <row r="14" spans="1:43" ht="9.75" customHeight="1">
      <c r="A14" s="203"/>
      <c r="B14" s="314" t="s">
        <v>983</v>
      </c>
      <c r="C14" s="286"/>
      <c r="D14" s="203"/>
      <c r="E14" s="203"/>
      <c r="F14" s="203"/>
      <c r="G14" s="203"/>
      <c r="H14" s="203"/>
      <c r="I14" s="203"/>
      <c r="J14" s="203"/>
      <c r="K14" s="203"/>
      <c r="L14" s="203"/>
      <c r="M14" s="203"/>
      <c r="N14" s="203"/>
      <c r="O14" s="203"/>
      <c r="P14" s="203"/>
      <c r="Q14" s="203"/>
      <c r="R14" s="203"/>
      <c r="S14" s="203"/>
      <c r="T14" s="350"/>
      <c r="V14" s="287"/>
      <c r="W14" s="194"/>
      <c r="X14" s="194"/>
      <c r="Y14" s="194"/>
      <c r="Z14" s="194"/>
      <c r="AA14" s="291" t="s">
        <v>1036</v>
      </c>
      <c r="AB14" s="194"/>
      <c r="AC14" s="194"/>
      <c r="AD14" s="194"/>
      <c r="AE14" s="194"/>
      <c r="AF14" s="194"/>
      <c r="AG14" s="194"/>
      <c r="AH14" s="194"/>
      <c r="AI14" s="194"/>
      <c r="AJ14" s="194"/>
      <c r="AK14" s="194"/>
      <c r="AL14" s="194"/>
      <c r="AM14" s="313"/>
      <c r="AN14" s="313"/>
      <c r="AO14" s="313"/>
      <c r="AP14" s="313"/>
      <c r="AQ14" s="313"/>
    </row>
    <row r="15" spans="1:43" ht="9.75" customHeight="1">
      <c r="A15" s="318">
        <v>4</v>
      </c>
      <c r="B15" s="137" t="s">
        <v>984</v>
      </c>
      <c r="C15" s="249"/>
      <c r="D15" s="194"/>
      <c r="E15" s="194"/>
      <c r="F15" s="194"/>
      <c r="G15" s="194"/>
      <c r="H15" s="194"/>
      <c r="I15" s="194"/>
      <c r="J15" s="194"/>
      <c r="K15" s="205"/>
      <c r="L15" s="205"/>
      <c r="M15" s="205"/>
      <c r="N15" s="205"/>
      <c r="O15" s="205"/>
      <c r="P15" s="205"/>
      <c r="Q15" s="205"/>
      <c r="R15" s="205"/>
      <c r="S15" s="205"/>
      <c r="T15" s="350"/>
      <c r="V15" s="289" t="s">
        <v>944</v>
      </c>
      <c r="W15" s="203"/>
      <c r="X15" s="203"/>
      <c r="Y15" s="203"/>
      <c r="Z15" s="203"/>
      <c r="AA15" s="203" t="s">
        <v>1037</v>
      </c>
      <c r="AB15" s="203"/>
      <c r="AC15" s="203"/>
      <c r="AD15" s="203"/>
      <c r="AE15" s="203"/>
      <c r="AF15" s="203"/>
      <c r="AG15" s="203"/>
      <c r="AH15" s="203"/>
      <c r="AI15" s="203"/>
      <c r="AJ15" s="203"/>
      <c r="AK15" s="203"/>
      <c r="AL15" s="203"/>
      <c r="AM15" s="313"/>
      <c r="AN15" s="313"/>
      <c r="AO15" s="313"/>
      <c r="AP15" s="313"/>
      <c r="AQ15" s="313"/>
    </row>
    <row r="16" spans="2:70" ht="9.75" customHeight="1">
      <c r="B16" s="316" t="s">
        <v>986</v>
      </c>
      <c r="K16" s="313"/>
      <c r="L16" s="313"/>
      <c r="M16" s="313"/>
      <c r="N16" s="313"/>
      <c r="O16" s="313"/>
      <c r="P16" s="313"/>
      <c r="Q16" s="313"/>
      <c r="R16" s="313"/>
      <c r="S16" s="313"/>
      <c r="T16" s="350"/>
      <c r="V16" s="289"/>
      <c r="W16" s="203"/>
      <c r="X16" s="203"/>
      <c r="Y16" s="203"/>
      <c r="Z16" s="203"/>
      <c r="AA16" s="290" t="s">
        <v>1038</v>
      </c>
      <c r="AB16" s="203"/>
      <c r="AC16" s="203"/>
      <c r="AD16" s="203"/>
      <c r="AE16" s="203"/>
      <c r="AF16" s="203"/>
      <c r="AG16" s="203"/>
      <c r="AH16" s="203"/>
      <c r="AI16" s="203"/>
      <c r="AJ16" s="203"/>
      <c r="AK16" s="203"/>
      <c r="AL16" s="203"/>
      <c r="AM16" s="170"/>
      <c r="AN16" s="170"/>
      <c r="AO16" s="205"/>
      <c r="AP16" s="205"/>
      <c r="AQ16" s="310"/>
      <c r="BO16" s="249"/>
      <c r="BP16" s="249"/>
      <c r="BQ16" s="249"/>
      <c r="BR16" s="194"/>
    </row>
    <row r="17" spans="1:70" ht="9.75" customHeight="1">
      <c r="A17" s="319">
        <v>5</v>
      </c>
      <c r="B17" s="320" t="s">
        <v>987</v>
      </c>
      <c r="C17" s="204"/>
      <c r="D17" s="204"/>
      <c r="E17" s="204"/>
      <c r="F17" s="204"/>
      <c r="G17" s="204"/>
      <c r="H17" s="204"/>
      <c r="I17" s="204"/>
      <c r="J17" s="204"/>
      <c r="K17" s="203"/>
      <c r="L17" s="203"/>
      <c r="M17" s="203"/>
      <c r="N17" s="203"/>
      <c r="O17" s="203"/>
      <c r="P17" s="203"/>
      <c r="Q17" s="203"/>
      <c r="R17" s="203"/>
      <c r="S17" s="203"/>
      <c r="T17" s="350"/>
      <c r="V17" s="287" t="s">
        <v>937</v>
      </c>
      <c r="W17" s="194"/>
      <c r="X17" s="194"/>
      <c r="Y17" s="194"/>
      <c r="Z17" s="194"/>
      <c r="AA17" s="194" t="s">
        <v>1020</v>
      </c>
      <c r="AM17" s="170"/>
      <c r="AN17" s="170"/>
      <c r="AO17" s="205"/>
      <c r="AP17" s="205"/>
      <c r="AQ17" s="310"/>
      <c r="BR17" s="40"/>
    </row>
    <row r="18" spans="1:70" ht="9.75" customHeight="1">
      <c r="A18" s="203"/>
      <c r="B18" s="314" t="s">
        <v>988</v>
      </c>
      <c r="C18" s="286"/>
      <c r="D18" s="203"/>
      <c r="E18" s="203"/>
      <c r="F18" s="203"/>
      <c r="G18" s="203"/>
      <c r="H18" s="203"/>
      <c r="I18" s="203"/>
      <c r="J18" s="203"/>
      <c r="K18" s="204"/>
      <c r="L18" s="204"/>
      <c r="M18" s="204"/>
      <c r="N18" s="204"/>
      <c r="O18" s="204"/>
      <c r="P18" s="204"/>
      <c r="Q18" s="204"/>
      <c r="R18" s="204"/>
      <c r="S18" s="204"/>
      <c r="T18" s="350"/>
      <c r="V18" s="289" t="s">
        <v>573</v>
      </c>
      <c r="W18" s="203"/>
      <c r="X18" s="203"/>
      <c r="Y18" s="203"/>
      <c r="Z18" s="203"/>
      <c r="AA18" s="203" t="s">
        <v>1020</v>
      </c>
      <c r="AB18" s="203"/>
      <c r="AC18" s="203"/>
      <c r="AD18" s="203"/>
      <c r="AE18" s="203"/>
      <c r="AF18" s="203"/>
      <c r="AG18" s="203"/>
      <c r="AH18" s="203"/>
      <c r="AI18" s="203"/>
      <c r="AJ18" s="203"/>
      <c r="AK18" s="203"/>
      <c r="AL18" s="203"/>
      <c r="AM18" s="313"/>
      <c r="AN18" s="313"/>
      <c r="AO18" s="313"/>
      <c r="AP18" s="313"/>
      <c r="AQ18" s="313"/>
      <c r="BR18" s="194"/>
    </row>
    <row r="19" spans="1:70" ht="9.75" customHeight="1">
      <c r="A19" s="318">
        <v>6</v>
      </c>
      <c r="B19" s="137" t="s">
        <v>978</v>
      </c>
      <c r="K19" s="205"/>
      <c r="L19" s="205"/>
      <c r="M19" s="205"/>
      <c r="N19" s="205"/>
      <c r="O19" s="205"/>
      <c r="P19" s="205"/>
      <c r="Q19" s="205"/>
      <c r="R19" s="205"/>
      <c r="S19" s="205"/>
      <c r="T19" s="350"/>
      <c r="V19" s="287" t="s">
        <v>383</v>
      </c>
      <c r="W19" s="194"/>
      <c r="X19" s="194"/>
      <c r="Y19" s="194"/>
      <c r="Z19" s="194"/>
      <c r="AA19" s="194" t="s">
        <v>1021</v>
      </c>
      <c r="AB19" s="194"/>
      <c r="AC19" s="249"/>
      <c r="AD19" s="249"/>
      <c r="AE19" s="249"/>
      <c r="AF19" s="249"/>
      <c r="AG19" s="249"/>
      <c r="AH19" s="249"/>
      <c r="AI19" s="249"/>
      <c r="AJ19" s="249"/>
      <c r="AK19" s="249"/>
      <c r="AL19" s="249"/>
      <c r="AM19" s="170"/>
      <c r="AN19" s="170"/>
      <c r="AO19" s="205"/>
      <c r="AP19" s="205"/>
      <c r="AQ19" s="325"/>
      <c r="BR19" s="194"/>
    </row>
    <row r="20" spans="2:70" ht="9.75" customHeight="1">
      <c r="B20" s="316" t="s">
        <v>989</v>
      </c>
      <c r="C20" s="249"/>
      <c r="D20" s="194"/>
      <c r="E20" s="194"/>
      <c r="F20" s="194"/>
      <c r="G20" s="194"/>
      <c r="H20" s="194"/>
      <c r="I20" s="194"/>
      <c r="J20" s="194"/>
      <c r="K20" s="313"/>
      <c r="L20" s="313"/>
      <c r="M20" s="313"/>
      <c r="N20" s="313"/>
      <c r="O20" s="313"/>
      <c r="P20" s="313"/>
      <c r="Q20" s="313"/>
      <c r="R20" s="313"/>
      <c r="S20" s="313"/>
      <c r="T20" s="350"/>
      <c r="V20" s="249"/>
      <c r="W20" s="249"/>
      <c r="X20" s="249"/>
      <c r="Y20" s="249"/>
      <c r="Z20" s="249"/>
      <c r="AA20" s="194" t="s">
        <v>1022</v>
      </c>
      <c r="AB20" s="249"/>
      <c r="AM20" s="170"/>
      <c r="AN20" s="170"/>
      <c r="AO20" s="205"/>
      <c r="AP20" s="205"/>
      <c r="AQ20" s="205"/>
      <c r="BR20" s="194"/>
    </row>
    <row r="21" spans="1:70" ht="9.75" customHeight="1">
      <c r="A21" s="319">
        <v>7</v>
      </c>
      <c r="B21" s="320" t="s">
        <v>991</v>
      </c>
      <c r="C21" s="204"/>
      <c r="D21" s="204"/>
      <c r="E21" s="204"/>
      <c r="F21" s="204"/>
      <c r="G21" s="204"/>
      <c r="H21" s="204"/>
      <c r="I21" s="204"/>
      <c r="J21" s="204"/>
      <c r="K21" s="320"/>
      <c r="L21" s="320"/>
      <c r="M21" s="320"/>
      <c r="N21" s="320"/>
      <c r="O21" s="320"/>
      <c r="P21" s="320"/>
      <c r="Q21" s="320"/>
      <c r="R21" s="320"/>
      <c r="S21" s="320"/>
      <c r="T21" s="350"/>
      <c r="AA21" s="194" t="s">
        <v>1086</v>
      </c>
      <c r="AM21" s="205"/>
      <c r="AN21" s="205"/>
      <c r="AO21" s="205"/>
      <c r="AP21" s="205"/>
      <c r="AQ21" s="205"/>
      <c r="BR21" s="194"/>
    </row>
    <row r="22" spans="1:70" ht="9.75" customHeight="1">
      <c r="A22" s="203"/>
      <c r="B22" s="314" t="s">
        <v>990</v>
      </c>
      <c r="C22" s="286"/>
      <c r="D22" s="203"/>
      <c r="E22" s="203"/>
      <c r="F22" s="203"/>
      <c r="G22" s="203"/>
      <c r="H22" s="203"/>
      <c r="I22" s="203"/>
      <c r="J22" s="203"/>
      <c r="K22" s="204"/>
      <c r="L22" s="204"/>
      <c r="M22" s="204"/>
      <c r="N22" s="204"/>
      <c r="O22" s="204"/>
      <c r="P22" s="204"/>
      <c r="Q22" s="204"/>
      <c r="R22" s="204"/>
      <c r="S22" s="204"/>
      <c r="T22" s="350"/>
      <c r="AA22" s="194"/>
      <c r="AI22" s="194"/>
      <c r="AJ22" s="194"/>
      <c r="AM22" s="205"/>
      <c r="AN22" s="205"/>
      <c r="AO22" s="205"/>
      <c r="AP22" s="205"/>
      <c r="AQ22" s="205"/>
      <c r="BR22" s="194"/>
    </row>
    <row r="23" spans="19:70" ht="9.75" customHeight="1">
      <c r="S23" s="313"/>
      <c r="T23" s="350"/>
      <c r="V23" s="137"/>
      <c r="W23" s="137"/>
      <c r="X23" s="137"/>
      <c r="Y23" s="137"/>
      <c r="Z23" s="137"/>
      <c r="AA23" s="137"/>
      <c r="AB23" s="137"/>
      <c r="AC23" s="137"/>
      <c r="AD23" s="137"/>
      <c r="AE23" s="311" t="s">
        <v>393</v>
      </c>
      <c r="AF23" s="137"/>
      <c r="AI23" s="137"/>
      <c r="AJ23" s="137"/>
      <c r="AK23" s="137"/>
      <c r="AL23" s="137"/>
      <c r="AM23" s="205"/>
      <c r="AN23" s="205"/>
      <c r="AO23" s="205"/>
      <c r="AP23" s="205"/>
      <c r="AQ23" s="205"/>
      <c r="BR23" s="194"/>
    </row>
    <row r="24" spans="1:70" ht="9.75" customHeight="1">
      <c r="A24" s="137"/>
      <c r="B24" s="137"/>
      <c r="C24" s="137"/>
      <c r="D24" s="137"/>
      <c r="E24" s="137"/>
      <c r="F24" s="137"/>
      <c r="G24" s="137"/>
      <c r="J24" s="311" t="s">
        <v>992</v>
      </c>
      <c r="K24" s="137"/>
      <c r="L24" s="137"/>
      <c r="M24" s="137"/>
      <c r="N24" s="137"/>
      <c r="O24" s="137"/>
      <c r="S24" s="315"/>
      <c r="T24" s="350"/>
      <c r="V24" s="249"/>
      <c r="W24" s="194"/>
      <c r="X24" s="194"/>
      <c r="AA24" s="306" t="s">
        <v>378</v>
      </c>
      <c r="AC24" s="288"/>
      <c r="AD24" s="288" t="s">
        <v>379</v>
      </c>
      <c r="AH24" s="169"/>
      <c r="AI24" s="288" t="s">
        <v>723</v>
      </c>
      <c r="AL24" s="169"/>
      <c r="AM24" s="305"/>
      <c r="AN24" s="305"/>
      <c r="AO24" s="305"/>
      <c r="AP24" s="305"/>
      <c r="AQ24" s="305"/>
      <c r="BR24" s="194"/>
    </row>
    <row r="25" spans="1:47" ht="9.75" customHeight="1">
      <c r="A25" s="287" t="s">
        <v>418</v>
      </c>
      <c r="B25" s="287"/>
      <c r="C25" s="287"/>
      <c r="D25" s="287"/>
      <c r="E25" s="287"/>
      <c r="G25" s="287"/>
      <c r="H25" s="287"/>
      <c r="J25" s="288" t="s">
        <v>419</v>
      </c>
      <c r="K25" s="287"/>
      <c r="M25" s="288" t="s">
        <v>420</v>
      </c>
      <c r="N25" s="249"/>
      <c r="P25" s="288" t="s">
        <v>382</v>
      </c>
      <c r="S25" s="288" t="s">
        <v>260</v>
      </c>
      <c r="T25" s="350"/>
      <c r="V25" s="289" t="s">
        <v>856</v>
      </c>
      <c r="W25" s="203"/>
      <c r="X25" s="203"/>
      <c r="Y25" s="203"/>
      <c r="Z25" s="203"/>
      <c r="AA25" s="179" t="s">
        <v>1039</v>
      </c>
      <c r="AB25" s="179"/>
      <c r="AC25" s="179"/>
      <c r="AD25" s="179" t="s">
        <v>369</v>
      </c>
      <c r="AE25" s="179"/>
      <c r="AF25" s="179"/>
      <c r="AG25" s="179"/>
      <c r="AH25" s="179"/>
      <c r="AI25" s="179" t="s">
        <v>1017</v>
      </c>
      <c r="AJ25" s="179"/>
      <c r="AK25" s="179"/>
      <c r="AL25" s="179"/>
      <c r="AM25" s="313"/>
      <c r="AN25" s="313"/>
      <c r="AO25" s="326"/>
      <c r="AP25" s="313"/>
      <c r="AQ25" s="313"/>
      <c r="AT25" s="313"/>
      <c r="AU25" s="313"/>
    </row>
    <row r="26" spans="1:47" ht="9.75" customHeight="1">
      <c r="A26" s="289" t="s">
        <v>387</v>
      </c>
      <c r="B26" s="314"/>
      <c r="C26" s="203"/>
      <c r="D26" s="203"/>
      <c r="E26" s="203"/>
      <c r="F26" s="203"/>
      <c r="G26" s="203"/>
      <c r="H26" s="203"/>
      <c r="I26" s="204"/>
      <c r="J26" s="179" t="s">
        <v>388</v>
      </c>
      <c r="K26" s="203"/>
      <c r="L26" s="204"/>
      <c r="M26" s="179" t="s">
        <v>389</v>
      </c>
      <c r="N26" s="286"/>
      <c r="O26" s="204"/>
      <c r="P26" s="179" t="s">
        <v>390</v>
      </c>
      <c r="Q26" s="204"/>
      <c r="R26" s="204"/>
      <c r="S26" s="182" t="s">
        <v>714</v>
      </c>
      <c r="T26" s="350"/>
      <c r="V26" s="287" t="s">
        <v>851</v>
      </c>
      <c r="W26" s="194"/>
      <c r="X26" s="194"/>
      <c r="Y26" s="194"/>
      <c r="Z26" s="194"/>
      <c r="AA26" s="169" t="s">
        <v>1039</v>
      </c>
      <c r="AB26" s="169"/>
      <c r="AC26" s="169"/>
      <c r="AD26" s="170" t="s">
        <v>1041</v>
      </c>
      <c r="AE26" s="169"/>
      <c r="AF26" s="169"/>
      <c r="AG26" s="169"/>
      <c r="AH26" s="169"/>
      <c r="AI26" s="169" t="s">
        <v>1018</v>
      </c>
      <c r="AJ26" s="169"/>
      <c r="AK26" s="169"/>
      <c r="AL26" s="169"/>
      <c r="AM26" s="313"/>
      <c r="AN26" s="313"/>
      <c r="AO26" s="313"/>
      <c r="AP26" s="313"/>
      <c r="AQ26" s="313"/>
      <c r="AT26" s="313"/>
      <c r="AU26" s="313"/>
    </row>
    <row r="27" spans="1:43" ht="9.75" customHeight="1">
      <c r="A27" s="321"/>
      <c r="B27" s="314" t="s">
        <v>1043</v>
      </c>
      <c r="C27" s="203"/>
      <c r="D27" s="203"/>
      <c r="E27" s="203"/>
      <c r="F27" s="203"/>
      <c r="G27" s="203"/>
      <c r="H27" s="203"/>
      <c r="I27" s="204"/>
      <c r="J27" s="179"/>
      <c r="K27" s="203"/>
      <c r="L27" s="204"/>
      <c r="M27" s="179"/>
      <c r="N27" s="286"/>
      <c r="O27" s="204"/>
      <c r="P27" s="179"/>
      <c r="Q27" s="204"/>
      <c r="R27" s="204"/>
      <c r="S27" s="179"/>
      <c r="T27" s="350"/>
      <c r="V27" s="289" t="s">
        <v>944</v>
      </c>
      <c r="W27" s="203"/>
      <c r="X27" s="203"/>
      <c r="Y27" s="203"/>
      <c r="Z27" s="203"/>
      <c r="AA27" s="179" t="s">
        <v>1039</v>
      </c>
      <c r="AB27" s="179"/>
      <c r="AC27" s="179"/>
      <c r="AD27" s="179" t="s">
        <v>884</v>
      </c>
      <c r="AE27" s="179"/>
      <c r="AF27" s="179"/>
      <c r="AG27" s="179"/>
      <c r="AH27" s="179"/>
      <c r="AI27" s="179" t="s">
        <v>1018</v>
      </c>
      <c r="AJ27" s="179"/>
      <c r="AK27" s="179"/>
      <c r="AL27" s="179"/>
      <c r="AM27" s="313"/>
      <c r="AN27" s="313"/>
      <c r="AO27" s="313"/>
      <c r="AP27" s="313"/>
      <c r="AQ27" s="313"/>
    </row>
    <row r="28" spans="1:43" ht="9.75" customHeight="1">
      <c r="A28" s="287" t="s">
        <v>940</v>
      </c>
      <c r="B28" s="316"/>
      <c r="C28" s="194"/>
      <c r="D28" s="194"/>
      <c r="E28" s="194"/>
      <c r="F28" s="194"/>
      <c r="G28" s="194"/>
      <c r="H28" s="194"/>
      <c r="J28" s="169" t="s">
        <v>388</v>
      </c>
      <c r="K28" s="194"/>
      <c r="M28" s="169" t="s">
        <v>941</v>
      </c>
      <c r="N28" s="249"/>
      <c r="P28" s="169" t="s">
        <v>942</v>
      </c>
      <c r="Q28" s="313"/>
      <c r="S28" s="176" t="s">
        <v>924</v>
      </c>
      <c r="T28" s="350"/>
      <c r="V28" s="287" t="s">
        <v>937</v>
      </c>
      <c r="W28" s="194"/>
      <c r="X28" s="194"/>
      <c r="Y28" s="194"/>
      <c r="Z28" s="194"/>
      <c r="AA28" s="169" t="s">
        <v>1040</v>
      </c>
      <c r="AB28" s="169"/>
      <c r="AC28" s="169"/>
      <c r="AD28" s="169" t="s">
        <v>885</v>
      </c>
      <c r="AE28" s="169"/>
      <c r="AF28" s="169"/>
      <c r="AG28" s="169"/>
      <c r="AH28" s="169"/>
      <c r="AI28" s="169" t="s">
        <v>885</v>
      </c>
      <c r="AJ28" s="169"/>
      <c r="AK28" s="169"/>
      <c r="AL28" s="169"/>
      <c r="AM28" s="313"/>
      <c r="AN28" s="313"/>
      <c r="AO28" s="313"/>
      <c r="AP28" s="313"/>
      <c r="AQ28" s="313"/>
    </row>
    <row r="29" spans="1:43" ht="9.75" customHeight="1">
      <c r="A29" s="322"/>
      <c r="B29" s="316" t="s">
        <v>1042</v>
      </c>
      <c r="C29" s="194"/>
      <c r="D29" s="194"/>
      <c r="E29" s="194"/>
      <c r="F29" s="194"/>
      <c r="G29" s="194"/>
      <c r="H29" s="194"/>
      <c r="J29" s="169"/>
      <c r="K29" s="194"/>
      <c r="M29" s="169"/>
      <c r="N29" s="249"/>
      <c r="P29" s="169" t="s">
        <v>850</v>
      </c>
      <c r="Q29" s="313"/>
      <c r="S29" s="169"/>
      <c r="T29" s="350"/>
      <c r="V29" s="289" t="s">
        <v>573</v>
      </c>
      <c r="W29" s="203"/>
      <c r="X29" s="203"/>
      <c r="Y29" s="203"/>
      <c r="Z29" s="203"/>
      <c r="AA29" s="179" t="s">
        <v>1040</v>
      </c>
      <c r="AB29" s="179"/>
      <c r="AC29" s="179"/>
      <c r="AD29" s="179" t="s">
        <v>885</v>
      </c>
      <c r="AE29" s="179"/>
      <c r="AF29" s="179"/>
      <c r="AG29" s="179"/>
      <c r="AH29" s="179"/>
      <c r="AI29" s="179" t="s">
        <v>885</v>
      </c>
      <c r="AJ29" s="179"/>
      <c r="AK29" s="179"/>
      <c r="AL29" s="179"/>
      <c r="AM29" s="313"/>
      <c r="AN29" s="313"/>
      <c r="AO29" s="326"/>
      <c r="AP29" s="313"/>
      <c r="AQ29" s="313"/>
    </row>
    <row r="30" spans="1:43" ht="9.75" customHeight="1">
      <c r="A30" s="289" t="s">
        <v>854</v>
      </c>
      <c r="B30" s="314"/>
      <c r="C30" s="203"/>
      <c r="D30" s="203"/>
      <c r="E30" s="203"/>
      <c r="F30" s="203"/>
      <c r="G30" s="203"/>
      <c r="H30" s="203"/>
      <c r="I30" s="204"/>
      <c r="J30" s="179" t="s">
        <v>941</v>
      </c>
      <c r="K30" s="203"/>
      <c r="L30" s="204"/>
      <c r="M30" s="179" t="s">
        <v>855</v>
      </c>
      <c r="N30" s="286"/>
      <c r="O30" s="204"/>
      <c r="P30" s="179" t="s">
        <v>941</v>
      </c>
      <c r="Q30" s="204"/>
      <c r="R30" s="204"/>
      <c r="S30" s="182" t="s">
        <v>791</v>
      </c>
      <c r="T30" s="350"/>
      <c r="V30" s="287" t="s">
        <v>383</v>
      </c>
      <c r="W30" s="194"/>
      <c r="X30" s="194"/>
      <c r="AA30" s="169" t="s">
        <v>239</v>
      </c>
      <c r="AC30" s="169"/>
      <c r="AD30" s="169" t="s">
        <v>886</v>
      </c>
      <c r="AI30" s="169" t="s">
        <v>1019</v>
      </c>
      <c r="AL30" s="169"/>
      <c r="AM30" s="313"/>
      <c r="AN30" s="313"/>
      <c r="AO30" s="326"/>
      <c r="AP30" s="313"/>
      <c r="AQ30" s="313"/>
    </row>
    <row r="31" spans="1:40" ht="9.75" customHeight="1">
      <c r="A31" s="289"/>
      <c r="B31" s="314" t="s">
        <v>998</v>
      </c>
      <c r="C31" s="203"/>
      <c r="D31" s="203"/>
      <c r="E31" s="203"/>
      <c r="F31" s="203"/>
      <c r="G31" s="203"/>
      <c r="H31" s="203"/>
      <c r="I31" s="204"/>
      <c r="J31" s="179"/>
      <c r="K31" s="203"/>
      <c r="L31" s="204"/>
      <c r="M31" s="179"/>
      <c r="N31" s="286"/>
      <c r="O31" s="204"/>
      <c r="P31" s="179"/>
      <c r="Q31" s="204"/>
      <c r="R31" s="204"/>
      <c r="S31" s="179"/>
      <c r="T31" s="350"/>
      <c r="V31" s="343" t="s">
        <v>1016</v>
      </c>
      <c r="W31" s="194"/>
      <c r="X31" s="194"/>
      <c r="Y31" s="169"/>
      <c r="Z31" s="169"/>
      <c r="AA31" s="169"/>
      <c r="AB31" s="169"/>
      <c r="AC31" s="169"/>
      <c r="AD31" s="71"/>
      <c r="AF31" s="169"/>
      <c r="AG31" s="169"/>
      <c r="AH31" s="169"/>
      <c r="AI31" s="169"/>
      <c r="AM31" s="313"/>
      <c r="AN31" s="313"/>
    </row>
    <row r="32" spans="1:81" ht="9.75" customHeight="1">
      <c r="A32" s="287" t="s">
        <v>1081</v>
      </c>
      <c r="B32" s="316"/>
      <c r="C32" s="194"/>
      <c r="D32" s="194"/>
      <c r="E32" s="194"/>
      <c r="G32" s="194"/>
      <c r="H32" s="194"/>
      <c r="J32" s="169" t="s">
        <v>1082</v>
      </c>
      <c r="K32" s="194"/>
      <c r="M32" s="169" t="s">
        <v>943</v>
      </c>
      <c r="N32" s="249"/>
      <c r="P32" s="169" t="s">
        <v>941</v>
      </c>
      <c r="S32" s="176" t="s">
        <v>924</v>
      </c>
      <c r="T32" s="350"/>
      <c r="V32" s="299" t="s">
        <v>1039</v>
      </c>
      <c r="W32" s="299" t="s">
        <v>377</v>
      </c>
      <c r="X32" s="286"/>
      <c r="Y32" s="286"/>
      <c r="Z32" s="286"/>
      <c r="AA32" s="179"/>
      <c r="AB32" s="179"/>
      <c r="AC32" s="286"/>
      <c r="AD32" s="179"/>
      <c r="AE32" s="179"/>
      <c r="AF32" s="179"/>
      <c r="AG32" s="179"/>
      <c r="AH32" s="179"/>
      <c r="AI32" s="179"/>
      <c r="AJ32" s="179"/>
      <c r="AK32" s="179"/>
      <c r="AL32" s="179"/>
      <c r="AM32" s="313"/>
      <c r="AN32" s="313"/>
      <c r="BW32" s="40"/>
      <c r="BX32" s="40"/>
      <c r="BY32" s="40"/>
      <c r="BZ32" s="40"/>
      <c r="CA32" s="40"/>
      <c r="CB32" s="40"/>
      <c r="CC32" s="40"/>
    </row>
    <row r="33" spans="2:40" ht="9.75" customHeight="1">
      <c r="B33" s="316" t="s">
        <v>997</v>
      </c>
      <c r="C33" s="194"/>
      <c r="D33" s="194"/>
      <c r="E33" s="194"/>
      <c r="G33" s="194"/>
      <c r="H33" s="194"/>
      <c r="I33" s="169"/>
      <c r="J33" s="194"/>
      <c r="K33" s="194"/>
      <c r="L33" s="194"/>
      <c r="M33" s="249"/>
      <c r="N33" s="194"/>
      <c r="O33" s="169"/>
      <c r="P33" s="169"/>
      <c r="T33" s="350"/>
      <c r="V33" s="242" t="s">
        <v>1040</v>
      </c>
      <c r="W33" s="242" t="s">
        <v>380</v>
      </c>
      <c r="X33" s="249"/>
      <c r="Y33" s="249"/>
      <c r="Z33" s="249"/>
      <c r="AA33" s="169"/>
      <c r="AB33" s="169"/>
      <c r="AC33" s="169"/>
      <c r="AD33" s="169"/>
      <c r="AE33" s="249"/>
      <c r="AF33" s="169"/>
      <c r="AG33" s="169"/>
      <c r="AH33" s="249"/>
      <c r="AI33" s="169"/>
      <c r="AJ33" s="249"/>
      <c r="AK33" s="169"/>
      <c r="AL33" s="169"/>
      <c r="AM33" s="313"/>
      <c r="AN33" s="313"/>
    </row>
    <row r="34" spans="1:40" ht="9.75" customHeight="1">
      <c r="A34" s="40"/>
      <c r="B34" s="40"/>
      <c r="C34" s="40"/>
      <c r="D34" s="40"/>
      <c r="E34" s="40"/>
      <c r="F34" s="40"/>
      <c r="G34" s="40"/>
      <c r="H34" s="40"/>
      <c r="I34" s="40"/>
      <c r="J34" s="40"/>
      <c r="K34" s="40"/>
      <c r="L34" s="40"/>
      <c r="M34" s="40"/>
      <c r="N34" s="40"/>
      <c r="O34" s="40"/>
      <c r="P34" s="40"/>
      <c r="Q34" s="40"/>
      <c r="R34" s="40"/>
      <c r="T34" s="350"/>
      <c r="V34" s="299" t="s">
        <v>239</v>
      </c>
      <c r="W34" s="299" t="s">
        <v>1015</v>
      </c>
      <c r="X34" s="286"/>
      <c r="Y34" s="286"/>
      <c r="Z34" s="286"/>
      <c r="AA34" s="179"/>
      <c r="AB34" s="179"/>
      <c r="AC34" s="179"/>
      <c r="AD34" s="179"/>
      <c r="AE34" s="179"/>
      <c r="AF34" s="179"/>
      <c r="AG34" s="179"/>
      <c r="AH34" s="179"/>
      <c r="AI34" s="179"/>
      <c r="AJ34" s="179"/>
      <c r="AK34" s="179"/>
      <c r="AL34" s="179"/>
      <c r="AM34" s="313"/>
      <c r="AN34" s="313"/>
    </row>
    <row r="35" spans="1:40" ht="9.75" customHeight="1">
      <c r="A35" s="323"/>
      <c r="B35" s="324"/>
      <c r="C35" s="324"/>
      <c r="D35" s="324"/>
      <c r="E35" s="311" t="s">
        <v>954</v>
      </c>
      <c r="F35" s="324"/>
      <c r="G35" s="323"/>
      <c r="H35" s="323"/>
      <c r="I35" s="323"/>
      <c r="K35" s="323"/>
      <c r="L35" s="323"/>
      <c r="M35" s="324"/>
      <c r="N35" s="324"/>
      <c r="O35" s="311" t="s">
        <v>955</v>
      </c>
      <c r="P35" s="323"/>
      <c r="Q35" s="324"/>
      <c r="R35" s="323"/>
      <c r="S35" s="324"/>
      <c r="T35" s="350"/>
      <c r="V35" s="302" t="s">
        <v>369</v>
      </c>
      <c r="W35" s="302" t="s">
        <v>945</v>
      </c>
      <c r="X35" s="305"/>
      <c r="Y35" s="305"/>
      <c r="Z35" s="305"/>
      <c r="AA35" s="170"/>
      <c r="AB35" s="170"/>
      <c r="AC35" s="170"/>
      <c r="AD35" s="170"/>
      <c r="AE35" s="170"/>
      <c r="AF35" s="170"/>
      <c r="AG35" s="170"/>
      <c r="AH35" s="170"/>
      <c r="AI35" s="170"/>
      <c r="AJ35" s="170"/>
      <c r="AK35" s="170"/>
      <c r="AL35" s="170"/>
      <c r="AM35" s="313"/>
      <c r="AN35" s="313"/>
    </row>
    <row r="36" spans="2:43" ht="9.75" customHeight="1">
      <c r="B36" s="194"/>
      <c r="C36" s="194"/>
      <c r="D36" s="194"/>
      <c r="E36" s="162" t="s">
        <v>969</v>
      </c>
      <c r="F36" s="194"/>
      <c r="K36" s="297" t="s">
        <v>1088</v>
      </c>
      <c r="M36" s="194"/>
      <c r="N36" s="194"/>
      <c r="O36" s="194"/>
      <c r="Q36" s="194"/>
      <c r="S36" s="194"/>
      <c r="T36" s="350"/>
      <c r="V36" s="299" t="s">
        <v>1041</v>
      </c>
      <c r="W36" s="299" t="s">
        <v>949</v>
      </c>
      <c r="X36" s="286"/>
      <c r="Y36" s="286"/>
      <c r="Z36" s="286"/>
      <c r="AA36" s="179"/>
      <c r="AB36" s="179"/>
      <c r="AC36" s="179"/>
      <c r="AD36" s="179"/>
      <c r="AE36" s="179"/>
      <c r="AF36" s="179"/>
      <c r="AG36" s="179"/>
      <c r="AH36" s="179"/>
      <c r="AI36" s="179"/>
      <c r="AJ36" s="179"/>
      <c r="AK36" s="179"/>
      <c r="AL36" s="179"/>
      <c r="AM36" s="205"/>
      <c r="AN36" s="205"/>
      <c r="AO36" s="205"/>
      <c r="AP36" s="205"/>
      <c r="AQ36" s="205"/>
    </row>
    <row r="37" spans="1:43" ht="9.75" customHeight="1">
      <c r="A37" s="203" t="s">
        <v>973</v>
      </c>
      <c r="B37" s="203"/>
      <c r="C37" s="203"/>
      <c r="D37" s="203"/>
      <c r="E37" s="203"/>
      <c r="F37" s="203"/>
      <c r="G37" s="203"/>
      <c r="H37" s="203"/>
      <c r="I37" s="353">
        <v>0</v>
      </c>
      <c r="K37" s="203" t="s">
        <v>974</v>
      </c>
      <c r="L37" s="203"/>
      <c r="M37" s="203"/>
      <c r="N37" s="203"/>
      <c r="O37" s="203"/>
      <c r="P37" s="203"/>
      <c r="Q37" s="203"/>
      <c r="R37" s="203"/>
      <c r="S37" s="294">
        <v>-5</v>
      </c>
      <c r="T37" s="350"/>
      <c r="V37" s="302" t="s">
        <v>884</v>
      </c>
      <c r="W37" s="302" t="s">
        <v>953</v>
      </c>
      <c r="X37" s="305"/>
      <c r="Y37" s="305"/>
      <c r="Z37" s="305"/>
      <c r="AA37" s="170"/>
      <c r="AB37" s="170"/>
      <c r="AC37" s="170"/>
      <c r="AD37" s="170"/>
      <c r="AE37" s="170"/>
      <c r="AF37" s="170"/>
      <c r="AG37" s="170"/>
      <c r="AH37" s="170"/>
      <c r="AI37" s="170"/>
      <c r="AJ37" s="170"/>
      <c r="AK37" s="170"/>
      <c r="AL37" s="170"/>
      <c r="AM37" s="205"/>
      <c r="AN37" s="205"/>
      <c r="AO37" s="205"/>
      <c r="AP37" s="205"/>
      <c r="AQ37" s="205"/>
    </row>
    <row r="38" spans="1:43" ht="9.75" customHeight="1">
      <c r="A38" s="194" t="s">
        <v>825</v>
      </c>
      <c r="B38" s="194"/>
      <c r="C38" s="194"/>
      <c r="D38" s="194"/>
      <c r="E38" s="194"/>
      <c r="F38" s="194"/>
      <c r="G38" s="194"/>
      <c r="H38" s="194"/>
      <c r="I38" s="252">
        <v>-3</v>
      </c>
      <c r="K38" s="194" t="s">
        <v>826</v>
      </c>
      <c r="L38" s="194"/>
      <c r="M38" s="194"/>
      <c r="N38" s="194"/>
      <c r="O38" s="194"/>
      <c r="P38" s="194"/>
      <c r="Q38" s="194"/>
      <c r="R38" s="194"/>
      <c r="S38" s="252">
        <v>-4</v>
      </c>
      <c r="T38" s="350"/>
      <c r="V38" s="299" t="s">
        <v>885</v>
      </c>
      <c r="W38" s="299" t="s">
        <v>1004</v>
      </c>
      <c r="X38" s="286"/>
      <c r="Y38" s="286"/>
      <c r="Z38" s="286"/>
      <c r="AA38" s="179"/>
      <c r="AB38" s="179"/>
      <c r="AC38" s="179"/>
      <c r="AD38" s="179"/>
      <c r="AE38" s="179"/>
      <c r="AF38" s="179"/>
      <c r="AG38" s="179"/>
      <c r="AH38" s="179"/>
      <c r="AI38" s="179"/>
      <c r="AJ38" s="179"/>
      <c r="AK38" s="179"/>
      <c r="AL38" s="179"/>
      <c r="AM38" s="205"/>
      <c r="AN38" s="205"/>
      <c r="AO38" s="205"/>
      <c r="AP38" s="205"/>
      <c r="AQ38" s="205"/>
    </row>
    <row r="39" spans="1:40" ht="9.75" customHeight="1">
      <c r="A39" s="203" t="s">
        <v>829</v>
      </c>
      <c r="B39" s="203"/>
      <c r="C39" s="203"/>
      <c r="D39" s="203"/>
      <c r="E39" s="203"/>
      <c r="F39" s="203"/>
      <c r="G39" s="203"/>
      <c r="H39" s="203"/>
      <c r="I39" s="294">
        <v>-5</v>
      </c>
      <c r="K39" s="203" t="s">
        <v>830</v>
      </c>
      <c r="L39" s="203"/>
      <c r="M39" s="203"/>
      <c r="N39" s="203"/>
      <c r="O39" s="203"/>
      <c r="P39" s="203"/>
      <c r="Q39" s="203"/>
      <c r="R39" s="203"/>
      <c r="S39" s="294">
        <v>-3</v>
      </c>
      <c r="T39" s="350"/>
      <c r="V39" s="302" t="s">
        <v>886</v>
      </c>
      <c r="W39" s="302" t="s">
        <v>594</v>
      </c>
      <c r="X39" s="305"/>
      <c r="Y39" s="305"/>
      <c r="Z39" s="305"/>
      <c r="AA39" s="205"/>
      <c r="AB39" s="205"/>
      <c r="AC39" s="205"/>
      <c r="AD39" s="205"/>
      <c r="AE39" s="205"/>
      <c r="AF39" s="205"/>
      <c r="AG39" s="205"/>
      <c r="AH39" s="205"/>
      <c r="AI39" s="205"/>
      <c r="AJ39" s="205"/>
      <c r="AK39" s="205"/>
      <c r="AL39" s="205"/>
      <c r="AM39" s="313"/>
      <c r="AN39" s="313"/>
    </row>
    <row r="40" spans="2:40" ht="9.75" customHeight="1">
      <c r="B40" s="194"/>
      <c r="C40" s="194"/>
      <c r="D40" s="194"/>
      <c r="E40" s="162" t="s">
        <v>832</v>
      </c>
      <c r="F40" s="194"/>
      <c r="G40" s="194"/>
      <c r="H40" s="194"/>
      <c r="I40" s="252"/>
      <c r="K40" s="194" t="s">
        <v>833</v>
      </c>
      <c r="L40" s="194"/>
      <c r="M40" s="194"/>
      <c r="N40" s="194"/>
      <c r="O40" s="194"/>
      <c r="P40" s="194"/>
      <c r="Q40" s="194"/>
      <c r="R40" s="194"/>
      <c r="S40" s="252">
        <v>-2</v>
      </c>
      <c r="T40" s="350"/>
      <c r="V40" s="299" t="s">
        <v>887</v>
      </c>
      <c r="W40" s="299" t="s">
        <v>323</v>
      </c>
      <c r="X40" s="286"/>
      <c r="Y40" s="286"/>
      <c r="Z40" s="286"/>
      <c r="AA40" s="203"/>
      <c r="AB40" s="203"/>
      <c r="AC40" s="203"/>
      <c r="AD40" s="203"/>
      <c r="AE40" s="203"/>
      <c r="AF40" s="203"/>
      <c r="AG40" s="203"/>
      <c r="AH40" s="203"/>
      <c r="AI40" s="203"/>
      <c r="AJ40" s="203"/>
      <c r="AK40" s="203"/>
      <c r="AL40" s="203"/>
      <c r="AM40" s="313"/>
      <c r="AN40" s="313"/>
    </row>
    <row r="41" spans="1:40" ht="9.75" customHeight="1">
      <c r="A41" s="203" t="s">
        <v>597</v>
      </c>
      <c r="B41" s="203"/>
      <c r="C41" s="203"/>
      <c r="D41" s="203"/>
      <c r="E41" s="203"/>
      <c r="F41" s="203"/>
      <c r="G41" s="203"/>
      <c r="H41" s="203"/>
      <c r="I41" s="294" t="s">
        <v>791</v>
      </c>
      <c r="K41" s="203" t="s">
        <v>598</v>
      </c>
      <c r="L41" s="203"/>
      <c r="M41" s="203"/>
      <c r="N41" s="203"/>
      <c r="O41" s="203"/>
      <c r="P41" s="203"/>
      <c r="Q41" s="203"/>
      <c r="R41" s="203"/>
      <c r="S41" s="294">
        <v>-1</v>
      </c>
      <c r="T41" s="350"/>
      <c r="V41" s="302" t="s">
        <v>888</v>
      </c>
      <c r="W41" s="302" t="s">
        <v>571</v>
      </c>
      <c r="X41" s="305"/>
      <c r="Y41" s="305"/>
      <c r="Z41" s="305"/>
      <c r="AA41" s="205"/>
      <c r="AB41" s="205"/>
      <c r="AC41" s="205"/>
      <c r="AD41" s="205"/>
      <c r="AE41" s="205"/>
      <c r="AF41" s="205"/>
      <c r="AG41" s="205"/>
      <c r="AH41" s="205"/>
      <c r="AI41" s="205"/>
      <c r="AJ41" s="205"/>
      <c r="AK41" s="205"/>
      <c r="AL41" s="205"/>
      <c r="AM41" s="313"/>
      <c r="AN41" s="313"/>
    </row>
    <row r="42" spans="1:40" ht="9.75" customHeight="1">
      <c r="A42" s="205" t="s">
        <v>600</v>
      </c>
      <c r="B42" s="205"/>
      <c r="C42" s="205"/>
      <c r="D42" s="205"/>
      <c r="E42" s="205"/>
      <c r="F42" s="205"/>
      <c r="G42" s="205"/>
      <c r="H42" s="205"/>
      <c r="I42" s="354">
        <v>0</v>
      </c>
      <c r="K42" s="194" t="s">
        <v>911</v>
      </c>
      <c r="L42" s="194"/>
      <c r="M42" s="194"/>
      <c r="N42" s="194"/>
      <c r="O42" s="194"/>
      <c r="P42" s="194"/>
      <c r="Q42" s="194"/>
      <c r="R42" s="194"/>
      <c r="S42" s="355">
        <v>0</v>
      </c>
      <c r="T42" s="350"/>
      <c r="AM42" s="313"/>
      <c r="AN42" s="313"/>
    </row>
    <row r="43" spans="1:40" ht="9.75" customHeight="1">
      <c r="A43" s="203" t="s">
        <v>742</v>
      </c>
      <c r="B43" s="203"/>
      <c r="C43" s="203"/>
      <c r="D43" s="203"/>
      <c r="E43" s="203"/>
      <c r="F43" s="203"/>
      <c r="G43" s="203"/>
      <c r="H43" s="203"/>
      <c r="I43" s="294">
        <v>-2</v>
      </c>
      <c r="K43" s="194"/>
      <c r="L43" s="194"/>
      <c r="M43" s="194"/>
      <c r="N43" s="194"/>
      <c r="O43" s="194"/>
      <c r="P43" s="194"/>
      <c r="Q43" s="194"/>
      <c r="R43" s="194"/>
      <c r="S43" s="355"/>
      <c r="T43" s="350"/>
      <c r="W43" s="137"/>
      <c r="X43" s="137"/>
      <c r="Y43" s="137"/>
      <c r="Z43" s="137"/>
      <c r="AA43" s="137"/>
      <c r="AB43" s="162"/>
      <c r="AD43" s="311" t="s">
        <v>894</v>
      </c>
      <c r="AF43" s="137"/>
      <c r="AG43" s="137"/>
      <c r="AH43" s="137"/>
      <c r="AI43" s="137"/>
      <c r="AJ43" s="137"/>
      <c r="AK43" s="162"/>
      <c r="AM43" s="313"/>
      <c r="AN43" s="313"/>
    </row>
    <row r="44" spans="1:40" ht="9.75" customHeight="1">
      <c r="A44" s="205" t="s">
        <v>651</v>
      </c>
      <c r="B44" s="205"/>
      <c r="C44" s="205"/>
      <c r="D44" s="205"/>
      <c r="E44" s="205"/>
      <c r="F44" s="205"/>
      <c r="G44" s="205"/>
      <c r="H44" s="205"/>
      <c r="I44" s="296">
        <v>-4</v>
      </c>
      <c r="K44" s="287" t="s">
        <v>652</v>
      </c>
      <c r="L44" s="194"/>
      <c r="M44" s="194"/>
      <c r="N44" s="194"/>
      <c r="O44" s="194"/>
      <c r="P44" s="194"/>
      <c r="Q44" s="194"/>
      <c r="R44" s="194"/>
      <c r="S44" s="355"/>
      <c r="T44" s="350"/>
      <c r="V44" s="249"/>
      <c r="W44" s="249"/>
      <c r="X44" s="249"/>
      <c r="Y44" s="249"/>
      <c r="Z44" s="249"/>
      <c r="AA44" s="249"/>
      <c r="AB44" s="249"/>
      <c r="AD44" s="304" t="s">
        <v>795</v>
      </c>
      <c r="AE44" s="249"/>
      <c r="AF44" s="249"/>
      <c r="AG44" s="249"/>
      <c r="AH44" s="249"/>
      <c r="AI44" s="249"/>
      <c r="AJ44" s="305"/>
      <c r="AK44" s="249"/>
      <c r="AM44" s="313"/>
      <c r="AN44" s="313"/>
    </row>
    <row r="45" spans="1:71" ht="9.75" customHeight="1">
      <c r="A45" s="203" t="s">
        <v>745</v>
      </c>
      <c r="B45" s="203"/>
      <c r="C45" s="203"/>
      <c r="D45" s="203"/>
      <c r="E45" s="203"/>
      <c r="F45" s="203"/>
      <c r="G45" s="203"/>
      <c r="H45" s="203"/>
      <c r="I45" s="294">
        <v>-8</v>
      </c>
      <c r="K45" s="203" t="s">
        <v>746</v>
      </c>
      <c r="L45" s="203"/>
      <c r="M45" s="203"/>
      <c r="N45" s="203"/>
      <c r="O45" s="203"/>
      <c r="P45" s="203"/>
      <c r="Q45" s="203"/>
      <c r="R45" s="203"/>
      <c r="S45" s="353">
        <v>0</v>
      </c>
      <c r="T45" s="350"/>
      <c r="V45" s="289" t="s">
        <v>856</v>
      </c>
      <c r="W45" s="203"/>
      <c r="X45" s="203"/>
      <c r="Y45" s="203"/>
      <c r="Z45" s="203"/>
      <c r="AA45" s="203" t="s">
        <v>653</v>
      </c>
      <c r="AB45" s="203"/>
      <c r="AC45" s="203"/>
      <c r="AD45" s="203"/>
      <c r="AE45" s="203"/>
      <c r="AF45" s="203"/>
      <c r="AG45" s="203"/>
      <c r="AH45" s="203"/>
      <c r="AI45" s="203"/>
      <c r="AJ45" s="203"/>
      <c r="AK45" s="203"/>
      <c r="AL45" s="203"/>
      <c r="BP45" s="249"/>
      <c r="BQ45" s="249"/>
      <c r="BR45" s="249"/>
      <c r="BS45" s="194"/>
    </row>
    <row r="46" spans="2:71" ht="9.75" customHeight="1">
      <c r="B46" s="205"/>
      <c r="C46" s="205"/>
      <c r="D46" s="205"/>
      <c r="E46" s="280" t="s">
        <v>276</v>
      </c>
      <c r="F46" s="205"/>
      <c r="G46" s="205"/>
      <c r="H46" s="205"/>
      <c r="I46" s="296"/>
      <c r="K46" s="194" t="s">
        <v>750</v>
      </c>
      <c r="L46" s="194"/>
      <c r="M46" s="194"/>
      <c r="N46" s="194"/>
      <c r="O46" s="194"/>
      <c r="P46" s="194"/>
      <c r="Q46" s="194"/>
      <c r="R46" s="194"/>
      <c r="S46" s="252">
        <v>-3</v>
      </c>
      <c r="T46" s="350"/>
      <c r="V46" s="287" t="s">
        <v>851</v>
      </c>
      <c r="W46" s="194"/>
      <c r="X46" s="194"/>
      <c r="Y46" s="194"/>
      <c r="Z46" s="194"/>
      <c r="AA46" s="194" t="s">
        <v>658</v>
      </c>
      <c r="AB46" s="194"/>
      <c r="AC46" s="194"/>
      <c r="AD46" s="194"/>
      <c r="AE46" s="194"/>
      <c r="AF46" s="194"/>
      <c r="AG46" s="194"/>
      <c r="AH46" s="194"/>
      <c r="AI46" s="194"/>
      <c r="AJ46" s="205"/>
      <c r="AK46" s="194"/>
      <c r="AL46" s="205"/>
      <c r="BS46" s="40"/>
    </row>
    <row r="47" spans="1:71" ht="9.75" customHeight="1">
      <c r="A47" s="203" t="s">
        <v>871</v>
      </c>
      <c r="B47" s="203"/>
      <c r="C47" s="203"/>
      <c r="D47" s="203"/>
      <c r="E47" s="203"/>
      <c r="F47" s="203"/>
      <c r="G47" s="203"/>
      <c r="H47" s="203"/>
      <c r="I47" s="353">
        <v>0</v>
      </c>
      <c r="K47" s="203" t="s">
        <v>872</v>
      </c>
      <c r="L47" s="203"/>
      <c r="M47" s="203"/>
      <c r="N47" s="203"/>
      <c r="O47" s="203"/>
      <c r="P47" s="203"/>
      <c r="Q47" s="203"/>
      <c r="R47" s="203"/>
      <c r="S47" s="294">
        <v>-3</v>
      </c>
      <c r="T47" s="350"/>
      <c r="V47" s="289" t="s">
        <v>944</v>
      </c>
      <c r="W47" s="203"/>
      <c r="X47" s="203"/>
      <c r="Y47" s="203"/>
      <c r="Z47" s="203"/>
      <c r="AA47" s="203" t="s">
        <v>658</v>
      </c>
      <c r="AB47" s="203"/>
      <c r="AC47" s="203"/>
      <c r="AD47" s="203"/>
      <c r="AE47" s="203"/>
      <c r="AF47" s="203"/>
      <c r="AG47" s="203"/>
      <c r="AH47" s="203"/>
      <c r="AI47" s="203"/>
      <c r="AJ47" s="203"/>
      <c r="AK47" s="203"/>
      <c r="AL47" s="203"/>
      <c r="BS47" s="194"/>
    </row>
    <row r="48" spans="1:71" ht="9.75" customHeight="1">
      <c r="A48" s="205" t="s">
        <v>470</v>
      </c>
      <c r="B48" s="205"/>
      <c r="C48" s="205"/>
      <c r="D48" s="205"/>
      <c r="E48" s="205"/>
      <c r="F48" s="205"/>
      <c r="G48" s="205"/>
      <c r="H48" s="205"/>
      <c r="I48" s="296">
        <v>-3</v>
      </c>
      <c r="K48" s="194" t="s">
        <v>471</v>
      </c>
      <c r="L48" s="194"/>
      <c r="M48" s="194"/>
      <c r="N48" s="194"/>
      <c r="O48" s="194"/>
      <c r="P48" s="194"/>
      <c r="Q48" s="194"/>
      <c r="R48" s="194"/>
      <c r="S48" s="355">
        <v>0</v>
      </c>
      <c r="T48" s="350"/>
      <c r="V48" s="287" t="s">
        <v>937</v>
      </c>
      <c r="W48" s="194"/>
      <c r="X48" s="194"/>
      <c r="Y48" s="194"/>
      <c r="Z48" s="194"/>
      <c r="AA48" s="194" t="s">
        <v>867</v>
      </c>
      <c r="AB48" s="194"/>
      <c r="AC48" s="194"/>
      <c r="AD48" s="194"/>
      <c r="AE48" s="194"/>
      <c r="AF48" s="194"/>
      <c r="AG48" s="194"/>
      <c r="AH48" s="194"/>
      <c r="AI48" s="194"/>
      <c r="AJ48" s="205"/>
      <c r="AK48" s="194"/>
      <c r="AL48" s="205"/>
      <c r="BS48" s="194"/>
    </row>
    <row r="49" spans="1:71" ht="9.75" customHeight="1">
      <c r="A49" s="203" t="s">
        <v>472</v>
      </c>
      <c r="B49" s="203"/>
      <c r="C49" s="203"/>
      <c r="D49" s="203"/>
      <c r="E49" s="203"/>
      <c r="F49" s="203"/>
      <c r="G49" s="203"/>
      <c r="H49" s="203"/>
      <c r="I49" s="294">
        <v>-4</v>
      </c>
      <c r="K49" s="203" t="s">
        <v>473</v>
      </c>
      <c r="L49" s="203"/>
      <c r="M49" s="203"/>
      <c r="N49" s="203"/>
      <c r="O49" s="203"/>
      <c r="P49" s="203"/>
      <c r="Q49" s="203"/>
      <c r="R49" s="203"/>
      <c r="S49" s="294" t="s">
        <v>792</v>
      </c>
      <c r="T49" s="350"/>
      <c r="V49" s="289" t="s">
        <v>573</v>
      </c>
      <c r="W49" s="203"/>
      <c r="X49" s="203"/>
      <c r="Y49" s="203"/>
      <c r="Z49" s="203"/>
      <c r="AA49" s="203" t="s">
        <v>867</v>
      </c>
      <c r="AB49" s="203"/>
      <c r="AC49" s="203"/>
      <c r="AD49" s="203"/>
      <c r="AE49" s="203"/>
      <c r="AF49" s="203"/>
      <c r="AG49" s="203"/>
      <c r="AH49" s="203"/>
      <c r="AI49" s="203"/>
      <c r="AJ49" s="203"/>
      <c r="AK49" s="203"/>
      <c r="AL49" s="203"/>
      <c r="AM49" s="137"/>
      <c r="BS49" s="194"/>
    </row>
    <row r="50" spans="1:71" ht="9.75" customHeight="1">
      <c r="A50" s="205" t="s">
        <v>475</v>
      </c>
      <c r="B50" s="205"/>
      <c r="C50" s="205"/>
      <c r="D50" s="205"/>
      <c r="E50" s="205"/>
      <c r="I50" s="296">
        <v>-5</v>
      </c>
      <c r="T50" s="350"/>
      <c r="V50" s="287" t="s">
        <v>383</v>
      </c>
      <c r="W50" s="194"/>
      <c r="X50" s="194"/>
      <c r="Z50" s="194"/>
      <c r="AA50" s="194" t="s">
        <v>869</v>
      </c>
      <c r="AB50" s="194"/>
      <c r="AC50" s="194"/>
      <c r="AD50" s="194"/>
      <c r="AE50" s="194"/>
      <c r="AF50" s="194"/>
      <c r="AG50" s="194"/>
      <c r="AH50" s="194"/>
      <c r="AI50" s="194"/>
      <c r="AJ50" s="205"/>
      <c r="AK50" s="205"/>
      <c r="AL50" s="205"/>
      <c r="BS50" s="194"/>
    </row>
    <row r="51" spans="20:71" ht="9.75" customHeight="1">
      <c r="T51" s="350"/>
      <c r="V51" s="351"/>
      <c r="W51" s="351"/>
      <c r="X51" s="351"/>
      <c r="Y51" s="351"/>
      <c r="Z51" s="351"/>
      <c r="AA51" s="351"/>
      <c r="AB51" s="351"/>
      <c r="AC51" s="351"/>
      <c r="AD51" s="351"/>
      <c r="AE51" s="351"/>
      <c r="AF51" s="351"/>
      <c r="AG51" s="351"/>
      <c r="AH51" s="351"/>
      <c r="AI51" s="351"/>
      <c r="AJ51" s="351"/>
      <c r="AK51" s="351"/>
      <c r="AL51" s="351"/>
      <c r="BS51" s="194"/>
    </row>
    <row r="52" spans="1:71" ht="9.75" customHeight="1">
      <c r="A52" s="137"/>
      <c r="B52" s="137"/>
      <c r="C52" s="137"/>
      <c r="D52" s="137"/>
      <c r="E52" s="137"/>
      <c r="F52" s="137"/>
      <c r="G52" s="137"/>
      <c r="J52" s="311" t="s">
        <v>394</v>
      </c>
      <c r="K52" s="137"/>
      <c r="L52" s="137"/>
      <c r="M52" s="137"/>
      <c r="N52" s="137"/>
      <c r="O52" s="137"/>
      <c r="T52" s="350"/>
      <c r="AS52" s="313"/>
      <c r="AT52" s="313"/>
      <c r="BS52" s="194"/>
    </row>
    <row r="53" spans="1:71" ht="9.75" customHeight="1">
      <c r="A53" s="249"/>
      <c r="B53" s="288" t="s">
        <v>724</v>
      </c>
      <c r="C53" s="288"/>
      <c r="D53" s="288"/>
      <c r="E53" s="288" t="s">
        <v>725</v>
      </c>
      <c r="F53" s="288"/>
      <c r="H53" s="287" t="s">
        <v>726</v>
      </c>
      <c r="I53" s="194"/>
      <c r="J53" s="194"/>
      <c r="K53" s="194"/>
      <c r="L53" s="194"/>
      <c r="M53" s="194"/>
      <c r="N53" s="194"/>
      <c r="O53" s="194"/>
      <c r="P53" s="194"/>
      <c r="T53" s="350"/>
      <c r="AD53" s="342" t="s">
        <v>868</v>
      </c>
      <c r="AS53" s="313"/>
      <c r="AT53" s="313"/>
      <c r="BS53" s="194"/>
    </row>
    <row r="54" spans="1:48" ht="9.75" customHeight="1">
      <c r="A54" s="286"/>
      <c r="B54" s="179" t="s">
        <v>727</v>
      </c>
      <c r="C54" s="179"/>
      <c r="D54" s="179"/>
      <c r="E54" s="179" t="s">
        <v>727</v>
      </c>
      <c r="F54" s="179"/>
      <c r="G54" s="179"/>
      <c r="H54" s="203" t="s">
        <v>1089</v>
      </c>
      <c r="I54" s="203"/>
      <c r="J54" s="203"/>
      <c r="K54" s="203"/>
      <c r="L54" s="203"/>
      <c r="M54" s="203"/>
      <c r="N54" s="203"/>
      <c r="O54" s="203"/>
      <c r="P54" s="203"/>
      <c r="Q54" s="203"/>
      <c r="R54" s="203"/>
      <c r="S54" s="203"/>
      <c r="T54" s="350"/>
      <c r="V54" s="137"/>
      <c r="W54" s="137"/>
      <c r="Y54" s="137"/>
      <c r="Z54" s="162" t="s">
        <v>717</v>
      </c>
      <c r="AF54" s="287" t="s">
        <v>878</v>
      </c>
      <c r="AG54" s="287"/>
      <c r="AH54" s="287"/>
      <c r="AL54" s="288" t="s">
        <v>288</v>
      </c>
      <c r="AS54" s="313"/>
      <c r="AT54" s="313"/>
      <c r="AU54" s="313"/>
      <c r="AV54" s="313"/>
    </row>
    <row r="55" spans="1:48" ht="9.75" customHeight="1">
      <c r="A55" s="249"/>
      <c r="B55" s="169" t="s">
        <v>890</v>
      </c>
      <c r="C55" s="169"/>
      <c r="D55" s="169"/>
      <c r="E55" s="169" t="s">
        <v>890</v>
      </c>
      <c r="F55" s="169"/>
      <c r="G55" s="169"/>
      <c r="H55" s="194" t="s">
        <v>859</v>
      </c>
      <c r="I55" s="194"/>
      <c r="J55" s="194"/>
      <c r="K55" s="194"/>
      <c r="L55" s="194"/>
      <c r="M55" s="194"/>
      <c r="N55" s="194"/>
      <c r="O55" s="194"/>
      <c r="P55" s="194"/>
      <c r="Q55" s="194"/>
      <c r="R55" s="194"/>
      <c r="S55" s="194"/>
      <c r="T55" s="350"/>
      <c r="V55" s="288" t="s">
        <v>1087</v>
      </c>
      <c r="X55" s="331">
        <v>-11</v>
      </c>
      <c r="Z55" s="331">
        <v>-8</v>
      </c>
      <c r="AB55" s="331">
        <v>-6</v>
      </c>
      <c r="AD55" s="331">
        <v>-4</v>
      </c>
      <c r="AF55" s="290" t="s">
        <v>881</v>
      </c>
      <c r="AG55" s="203"/>
      <c r="AH55" s="203"/>
      <c r="AI55" s="203"/>
      <c r="AJ55" s="203"/>
      <c r="AK55" s="203"/>
      <c r="AL55" s="182" t="s">
        <v>882</v>
      </c>
      <c r="AS55" s="313"/>
      <c r="AT55" s="313"/>
      <c r="AU55" s="313"/>
      <c r="AV55" s="313"/>
    </row>
    <row r="56" spans="1:38" ht="9.75" customHeight="1">
      <c r="A56" s="249"/>
      <c r="B56" s="169"/>
      <c r="C56" s="169"/>
      <c r="D56" s="169"/>
      <c r="E56" s="169"/>
      <c r="F56" s="169"/>
      <c r="G56" s="169"/>
      <c r="H56" s="291" t="s">
        <v>896</v>
      </c>
      <c r="I56" s="194"/>
      <c r="J56" s="194"/>
      <c r="K56" s="194"/>
      <c r="L56" s="194"/>
      <c r="M56" s="194"/>
      <c r="N56" s="194"/>
      <c r="O56" s="194"/>
      <c r="P56" s="194"/>
      <c r="Q56" s="194"/>
      <c r="R56" s="194"/>
      <c r="S56" s="194"/>
      <c r="T56" s="350"/>
      <c r="V56" s="331">
        <v>-11</v>
      </c>
      <c r="X56" s="332"/>
      <c r="Z56" s="332"/>
      <c r="AB56" s="332"/>
      <c r="AD56" s="332"/>
      <c r="AF56" s="194" t="s">
        <v>946</v>
      </c>
      <c r="AG56" s="194"/>
      <c r="AH56" s="194"/>
      <c r="AI56" s="194"/>
      <c r="AJ56" s="194"/>
      <c r="AK56" s="194"/>
      <c r="AL56" s="176" t="s">
        <v>947</v>
      </c>
    </row>
    <row r="57" spans="1:38" ht="9.75" customHeight="1">
      <c r="A57" s="286"/>
      <c r="B57" s="179" t="s">
        <v>659</v>
      </c>
      <c r="C57" s="179"/>
      <c r="D57" s="179"/>
      <c r="E57" s="179" t="s">
        <v>659</v>
      </c>
      <c r="F57" s="179"/>
      <c r="G57" s="179"/>
      <c r="H57" s="203" t="s">
        <v>891</v>
      </c>
      <c r="I57" s="203"/>
      <c r="J57" s="203"/>
      <c r="K57" s="203"/>
      <c r="L57" s="203"/>
      <c r="M57" s="203"/>
      <c r="N57" s="203"/>
      <c r="O57" s="203"/>
      <c r="P57" s="203"/>
      <c r="Q57" s="203"/>
      <c r="R57" s="203"/>
      <c r="S57" s="203"/>
      <c r="T57" s="350"/>
      <c r="V57" s="333">
        <v>-10</v>
      </c>
      <c r="W57" s="334"/>
      <c r="X57" s="334">
        <v>5</v>
      </c>
      <c r="Y57" s="334"/>
      <c r="Z57" s="334"/>
      <c r="AA57" s="334"/>
      <c r="AB57" s="335"/>
      <c r="AC57" s="334"/>
      <c r="AD57" s="334"/>
      <c r="AF57" s="203" t="s">
        <v>950</v>
      </c>
      <c r="AG57" s="203"/>
      <c r="AH57" s="203"/>
      <c r="AI57" s="203"/>
      <c r="AJ57" s="203"/>
      <c r="AK57" s="203"/>
      <c r="AL57" s="182" t="s">
        <v>951</v>
      </c>
    </row>
    <row r="58" spans="1:38" ht="9.75" customHeight="1">
      <c r="A58" s="249"/>
      <c r="B58" s="169" t="s">
        <v>892</v>
      </c>
      <c r="C58" s="169"/>
      <c r="D58" s="169"/>
      <c r="E58" s="169"/>
      <c r="F58" s="169"/>
      <c r="G58" s="169"/>
      <c r="H58" s="194" t="s">
        <v>893</v>
      </c>
      <c r="I58" s="194"/>
      <c r="J58" s="194"/>
      <c r="K58" s="194"/>
      <c r="L58" s="194"/>
      <c r="M58" s="194"/>
      <c r="N58" s="194"/>
      <c r="O58" s="194"/>
      <c r="P58" s="194"/>
      <c r="Q58" s="194"/>
      <c r="R58" s="194"/>
      <c r="S58" s="194"/>
      <c r="T58" s="350"/>
      <c r="V58" s="331">
        <v>-9</v>
      </c>
      <c r="W58" s="332"/>
      <c r="X58" s="332">
        <v>10</v>
      </c>
      <c r="Y58" s="332"/>
      <c r="Z58" s="332"/>
      <c r="AA58" s="332"/>
      <c r="AB58" s="332"/>
      <c r="AC58" s="332"/>
      <c r="AD58" s="332"/>
      <c r="AF58" s="291" t="s">
        <v>993</v>
      </c>
      <c r="AG58" s="194"/>
      <c r="AH58" s="194"/>
      <c r="AI58" s="194"/>
      <c r="AJ58" s="194"/>
      <c r="AK58" s="194"/>
      <c r="AL58" s="176" t="s">
        <v>994</v>
      </c>
    </row>
    <row r="59" spans="1:38" ht="9.75" customHeight="1">
      <c r="A59" s="286"/>
      <c r="B59" s="179" t="s">
        <v>895</v>
      </c>
      <c r="C59" s="179"/>
      <c r="D59" s="179"/>
      <c r="E59" s="179"/>
      <c r="F59" s="179"/>
      <c r="G59" s="179"/>
      <c r="H59" s="203" t="s">
        <v>860</v>
      </c>
      <c r="I59" s="203"/>
      <c r="J59" s="203"/>
      <c r="K59" s="203"/>
      <c r="L59" s="203"/>
      <c r="M59" s="203"/>
      <c r="N59" s="203"/>
      <c r="O59" s="203"/>
      <c r="P59" s="203"/>
      <c r="Q59" s="203"/>
      <c r="R59" s="203"/>
      <c r="S59" s="203"/>
      <c r="T59" s="350"/>
      <c r="V59" s="336">
        <v>-8</v>
      </c>
      <c r="W59" s="334"/>
      <c r="X59" s="334">
        <v>15</v>
      </c>
      <c r="Y59" s="334"/>
      <c r="Z59" s="334"/>
      <c r="AA59" s="334"/>
      <c r="AB59" s="334"/>
      <c r="AC59" s="334"/>
      <c r="AD59" s="334"/>
      <c r="AF59" s="203" t="s">
        <v>1005</v>
      </c>
      <c r="AG59" s="203"/>
      <c r="AH59" s="203"/>
      <c r="AI59" s="203"/>
      <c r="AJ59" s="203"/>
      <c r="AK59" s="203"/>
      <c r="AL59" s="182" t="s">
        <v>1006</v>
      </c>
    </row>
    <row r="60" spans="1:38" ht="9.75" customHeight="1">
      <c r="A60" s="286"/>
      <c r="B60" s="179"/>
      <c r="C60" s="179"/>
      <c r="D60" s="179"/>
      <c r="E60" s="179"/>
      <c r="F60" s="179"/>
      <c r="G60" s="179"/>
      <c r="H60" s="203" t="s">
        <v>1083</v>
      </c>
      <c r="I60" s="203"/>
      <c r="J60" s="203"/>
      <c r="K60" s="203"/>
      <c r="L60" s="203"/>
      <c r="M60" s="203"/>
      <c r="N60" s="203"/>
      <c r="O60" s="203"/>
      <c r="P60" s="203"/>
      <c r="Q60" s="203"/>
      <c r="R60" s="203"/>
      <c r="S60" s="203"/>
      <c r="T60" s="350"/>
      <c r="V60" s="331">
        <v>-7</v>
      </c>
      <c r="W60" s="332"/>
      <c r="X60" s="332">
        <v>25</v>
      </c>
      <c r="Y60" s="332"/>
      <c r="Z60" s="332">
        <v>10</v>
      </c>
      <c r="AA60" s="332"/>
      <c r="AB60" s="332"/>
      <c r="AC60" s="332"/>
      <c r="AD60" s="332"/>
      <c r="AF60" s="194" t="s">
        <v>595</v>
      </c>
      <c r="AG60" s="194"/>
      <c r="AH60" s="194"/>
      <c r="AI60" s="194"/>
      <c r="AJ60" s="194"/>
      <c r="AK60" s="194"/>
      <c r="AL60" s="176" t="s">
        <v>596</v>
      </c>
    </row>
    <row r="61" spans="1:38" ht="9.75" customHeight="1">
      <c r="A61" s="249"/>
      <c r="B61" s="169" t="s">
        <v>656</v>
      </c>
      <c r="C61" s="169"/>
      <c r="D61" s="169"/>
      <c r="E61" s="169" t="s">
        <v>657</v>
      </c>
      <c r="F61" s="169"/>
      <c r="G61" s="169"/>
      <c r="H61" s="194" t="s">
        <v>1033</v>
      </c>
      <c r="I61" s="194"/>
      <c r="J61" s="194"/>
      <c r="K61" s="194"/>
      <c r="L61" s="194"/>
      <c r="M61" s="194"/>
      <c r="N61" s="194"/>
      <c r="O61" s="194"/>
      <c r="P61" s="194"/>
      <c r="Q61" s="194"/>
      <c r="R61" s="194"/>
      <c r="S61" s="194"/>
      <c r="T61" s="350"/>
      <c r="V61" s="336">
        <v>-6</v>
      </c>
      <c r="W61" s="334"/>
      <c r="X61" s="334">
        <v>35</v>
      </c>
      <c r="Y61" s="334"/>
      <c r="Z61" s="334">
        <v>20</v>
      </c>
      <c r="AA61" s="334"/>
      <c r="AB61" s="334"/>
      <c r="AC61" s="334"/>
      <c r="AD61" s="334"/>
      <c r="AF61" s="203" t="s">
        <v>497</v>
      </c>
      <c r="AG61" s="203"/>
      <c r="AH61" s="203"/>
      <c r="AI61" s="203"/>
      <c r="AJ61" s="203"/>
      <c r="AK61" s="203"/>
      <c r="AL61" s="182" t="s">
        <v>570</v>
      </c>
    </row>
    <row r="62" spans="1:38" ht="9.75" customHeight="1">
      <c r="A62" s="249"/>
      <c r="B62" s="169"/>
      <c r="C62" s="169"/>
      <c r="D62" s="169"/>
      <c r="E62" s="169"/>
      <c r="F62" s="169"/>
      <c r="G62" s="169"/>
      <c r="H62" s="291" t="s">
        <v>896</v>
      </c>
      <c r="I62" s="194"/>
      <c r="J62" s="194"/>
      <c r="K62" s="194"/>
      <c r="L62" s="194"/>
      <c r="M62" s="194"/>
      <c r="N62" s="194"/>
      <c r="O62" s="194"/>
      <c r="P62" s="194"/>
      <c r="Q62" s="194"/>
      <c r="R62" s="194"/>
      <c r="S62" s="194"/>
      <c r="T62" s="350"/>
      <c r="V62" s="331">
        <v>-5</v>
      </c>
      <c r="W62" s="332"/>
      <c r="X62" s="332">
        <v>45</v>
      </c>
      <c r="Y62" s="332"/>
      <c r="Z62" s="332">
        <v>30</v>
      </c>
      <c r="AA62" s="332"/>
      <c r="AB62" s="332">
        <v>10</v>
      </c>
      <c r="AC62" s="332"/>
      <c r="AD62" s="332"/>
      <c r="AF62" s="291" t="s">
        <v>572</v>
      </c>
      <c r="AG62" s="194"/>
      <c r="AH62" s="194"/>
      <c r="AL62" s="176" t="s">
        <v>834</v>
      </c>
    </row>
    <row r="63" spans="1:38" ht="9.75" customHeight="1">
      <c r="A63" s="286"/>
      <c r="B63" s="179" t="s">
        <v>1085</v>
      </c>
      <c r="C63" s="179"/>
      <c r="D63" s="179"/>
      <c r="E63" s="179" t="s">
        <v>865</v>
      </c>
      <c r="F63" s="179"/>
      <c r="G63" s="179"/>
      <c r="H63" s="203" t="s">
        <v>866</v>
      </c>
      <c r="I63" s="203"/>
      <c r="J63" s="203"/>
      <c r="K63" s="203"/>
      <c r="L63" s="203"/>
      <c r="M63" s="203"/>
      <c r="N63" s="203"/>
      <c r="O63" s="203"/>
      <c r="P63" s="203"/>
      <c r="Q63" s="203"/>
      <c r="R63" s="203"/>
      <c r="S63" s="203"/>
      <c r="T63" s="350"/>
      <c r="V63" s="336">
        <v>-4</v>
      </c>
      <c r="W63" s="334"/>
      <c r="X63" s="334">
        <v>55</v>
      </c>
      <c r="Y63" s="334"/>
      <c r="Z63" s="334">
        <v>40</v>
      </c>
      <c r="AA63" s="334"/>
      <c r="AB63" s="334">
        <v>20</v>
      </c>
      <c r="AC63" s="334"/>
      <c r="AD63" s="334"/>
      <c r="AK63" s="194"/>
      <c r="AL63" s="205"/>
    </row>
    <row r="64" spans="20:38" ht="9.75" customHeight="1">
      <c r="T64" s="350"/>
      <c r="V64" s="331">
        <v>-3</v>
      </c>
      <c r="X64" s="332">
        <v>70</v>
      </c>
      <c r="Z64" s="332">
        <v>55</v>
      </c>
      <c r="AB64" s="332">
        <v>35</v>
      </c>
      <c r="AD64" s="332">
        <v>15</v>
      </c>
      <c r="AG64" s="249"/>
      <c r="AH64" s="288" t="s">
        <v>879</v>
      </c>
      <c r="AJ64" s="288"/>
      <c r="AL64" s="288" t="s">
        <v>288</v>
      </c>
    </row>
    <row r="65" spans="1:38" ht="9.75" customHeight="1">
      <c r="A65" s="137"/>
      <c r="B65" s="137"/>
      <c r="C65" s="137"/>
      <c r="D65" s="137"/>
      <c r="E65" s="137"/>
      <c r="F65" s="137"/>
      <c r="G65" s="137"/>
      <c r="H65" s="137"/>
      <c r="J65" s="311" t="s">
        <v>978</v>
      </c>
      <c r="K65" s="137"/>
      <c r="L65" s="137"/>
      <c r="M65" s="137"/>
      <c r="N65" s="137"/>
      <c r="O65" s="137"/>
      <c r="P65" s="137"/>
      <c r="Q65" s="137"/>
      <c r="R65" s="137"/>
      <c r="S65" s="137"/>
      <c r="T65" s="350"/>
      <c r="V65" s="336">
        <v>-2</v>
      </c>
      <c r="W65" s="334"/>
      <c r="X65" s="334">
        <v>85</v>
      </c>
      <c r="Y65" s="334"/>
      <c r="Z65" s="334">
        <v>70</v>
      </c>
      <c r="AA65" s="334"/>
      <c r="AB65" s="334">
        <v>50</v>
      </c>
      <c r="AC65" s="334"/>
      <c r="AD65" s="334">
        <v>30</v>
      </c>
      <c r="AF65" s="203"/>
      <c r="AG65" s="203"/>
      <c r="AH65" s="179" t="s">
        <v>883</v>
      </c>
      <c r="AI65" s="203"/>
      <c r="AJ65" s="179"/>
      <c r="AK65" s="179"/>
      <c r="AL65" s="179">
        <v>6</v>
      </c>
    </row>
    <row r="66" spans="1:38" ht="9.75" customHeight="1">
      <c r="A66" s="137"/>
      <c r="B66" s="137"/>
      <c r="E66" s="162" t="s">
        <v>492</v>
      </c>
      <c r="G66" s="191"/>
      <c r="H66" s="137"/>
      <c r="I66" s="162" t="s">
        <v>485</v>
      </c>
      <c r="K66" s="313"/>
      <c r="L66" s="40"/>
      <c r="M66" s="40"/>
      <c r="N66" s="154" t="s">
        <v>483</v>
      </c>
      <c r="O66" s="40"/>
      <c r="P66" s="40"/>
      <c r="Q66" s="40"/>
      <c r="R66" s="40"/>
      <c r="S66" s="40"/>
      <c r="T66" s="350"/>
      <c r="V66" s="331">
        <v>-1</v>
      </c>
      <c r="W66" s="332"/>
      <c r="X66" s="332">
        <v>100</v>
      </c>
      <c r="Y66" s="332"/>
      <c r="Z66" s="332">
        <v>85</v>
      </c>
      <c r="AA66" s="332"/>
      <c r="AB66" s="332">
        <v>65</v>
      </c>
      <c r="AC66" s="332"/>
      <c r="AD66" s="332">
        <v>45</v>
      </c>
      <c r="AF66" s="194"/>
      <c r="AG66" s="194"/>
      <c r="AH66" s="169" t="s">
        <v>948</v>
      </c>
      <c r="AI66" s="194"/>
      <c r="AJ66" s="169"/>
      <c r="AK66" s="169"/>
      <c r="AL66" s="169">
        <v>7</v>
      </c>
    </row>
    <row r="67" spans="1:38" ht="9.75" customHeight="1">
      <c r="A67" s="287" t="s">
        <v>383</v>
      </c>
      <c r="B67" s="194"/>
      <c r="C67" s="194"/>
      <c r="E67" s="169" t="s">
        <v>384</v>
      </c>
      <c r="H67" s="194"/>
      <c r="I67" s="169" t="s">
        <v>384</v>
      </c>
      <c r="K67" s="313"/>
      <c r="L67" s="288" t="s">
        <v>499</v>
      </c>
      <c r="M67" s="287"/>
      <c r="N67" s="288" t="s">
        <v>320</v>
      </c>
      <c r="O67" s="287"/>
      <c r="P67" s="288" t="s">
        <v>321</v>
      </c>
      <c r="Q67" s="288"/>
      <c r="R67" s="288" t="s">
        <v>322</v>
      </c>
      <c r="S67" s="194"/>
      <c r="T67" s="352"/>
      <c r="V67" s="337">
        <v>0</v>
      </c>
      <c r="W67" s="334"/>
      <c r="X67" s="334">
        <v>115</v>
      </c>
      <c r="Y67" s="334"/>
      <c r="Z67" s="334">
        <v>100</v>
      </c>
      <c r="AA67" s="334"/>
      <c r="AB67" s="334">
        <v>80</v>
      </c>
      <c r="AC67" s="334"/>
      <c r="AD67" s="334">
        <v>60</v>
      </c>
      <c r="AF67" s="203"/>
      <c r="AG67" s="203"/>
      <c r="AH67" s="179" t="s">
        <v>952</v>
      </c>
      <c r="AI67" s="203"/>
      <c r="AJ67" s="179"/>
      <c r="AK67" s="179"/>
      <c r="AL67" s="179">
        <v>8</v>
      </c>
    </row>
    <row r="68" spans="1:38" ht="9.75" customHeight="1">
      <c r="A68" s="289" t="s">
        <v>391</v>
      </c>
      <c r="B68" s="203"/>
      <c r="C68" s="203"/>
      <c r="D68" s="203"/>
      <c r="E68" s="182" t="s">
        <v>392</v>
      </c>
      <c r="F68" s="203"/>
      <c r="G68" s="203"/>
      <c r="H68" s="203"/>
      <c r="I68" s="182" t="s">
        <v>934</v>
      </c>
      <c r="J68" s="203"/>
      <c r="K68" s="205"/>
      <c r="L68" s="292" t="s">
        <v>129</v>
      </c>
      <c r="M68" s="179"/>
      <c r="N68" s="179" t="s">
        <v>130</v>
      </c>
      <c r="O68" s="179"/>
      <c r="P68" s="179" t="s">
        <v>131</v>
      </c>
      <c r="Q68" s="179"/>
      <c r="R68" s="203" t="s">
        <v>132</v>
      </c>
      <c r="S68" s="203"/>
      <c r="T68" s="350"/>
      <c r="V68" s="338">
        <v>1</v>
      </c>
      <c r="W68" s="332"/>
      <c r="X68" s="332">
        <v>135</v>
      </c>
      <c r="Y68" s="332"/>
      <c r="Z68" s="332">
        <v>120</v>
      </c>
      <c r="AA68" s="332"/>
      <c r="AB68" s="332">
        <v>100</v>
      </c>
      <c r="AC68" s="332"/>
      <c r="AD68" s="332">
        <v>80</v>
      </c>
      <c r="AF68" s="194"/>
      <c r="AG68" s="194"/>
      <c r="AH68" s="169" t="s">
        <v>1003</v>
      </c>
      <c r="AI68" s="194"/>
      <c r="AJ68" s="169"/>
      <c r="AK68" s="169"/>
      <c r="AL68" s="169">
        <v>9</v>
      </c>
    </row>
    <row r="69" spans="1:38" ht="9.75" customHeight="1">
      <c r="A69" s="287" t="s">
        <v>937</v>
      </c>
      <c r="B69" s="194"/>
      <c r="C69" s="194"/>
      <c r="D69" s="194"/>
      <c r="E69" s="176" t="s">
        <v>938</v>
      </c>
      <c r="F69" s="194"/>
      <c r="G69" s="194"/>
      <c r="H69" s="194"/>
      <c r="I69" s="176" t="s">
        <v>935</v>
      </c>
      <c r="J69" s="194"/>
      <c r="K69" s="205"/>
      <c r="L69" s="293" t="s">
        <v>956</v>
      </c>
      <c r="M69" s="169"/>
      <c r="N69" s="169" t="s">
        <v>957</v>
      </c>
      <c r="O69" s="169"/>
      <c r="P69" s="169" t="s">
        <v>958</v>
      </c>
      <c r="Q69" s="169"/>
      <c r="R69" s="169" t="s">
        <v>130</v>
      </c>
      <c r="S69" s="194"/>
      <c r="T69" s="350"/>
      <c r="V69" s="339">
        <v>2</v>
      </c>
      <c r="W69" s="334"/>
      <c r="X69" s="334">
        <v>155</v>
      </c>
      <c r="Y69" s="334"/>
      <c r="Z69" s="334">
        <v>140</v>
      </c>
      <c r="AA69" s="334"/>
      <c r="AB69" s="334">
        <v>120</v>
      </c>
      <c r="AC69" s="334"/>
      <c r="AD69" s="334">
        <v>100</v>
      </c>
      <c r="AF69" s="203"/>
      <c r="AG69" s="203"/>
      <c r="AH69" s="179">
        <v>15</v>
      </c>
      <c r="AI69" s="203"/>
      <c r="AJ69" s="179"/>
      <c r="AK69" s="179"/>
      <c r="AL69" s="179">
        <v>10</v>
      </c>
    </row>
    <row r="70" spans="1:38" ht="9.75" customHeight="1">
      <c r="A70" s="289" t="s">
        <v>944</v>
      </c>
      <c r="B70" s="203"/>
      <c r="C70" s="203"/>
      <c r="D70" s="203"/>
      <c r="E70" s="182" t="s">
        <v>840</v>
      </c>
      <c r="F70" s="203"/>
      <c r="G70" s="203"/>
      <c r="H70" s="203"/>
      <c r="I70" s="182" t="s">
        <v>841</v>
      </c>
      <c r="J70" s="203"/>
      <c r="K70" s="205"/>
      <c r="L70" s="292" t="s">
        <v>970</v>
      </c>
      <c r="M70" s="179"/>
      <c r="N70" s="179" t="s">
        <v>971</v>
      </c>
      <c r="O70" s="179"/>
      <c r="P70" s="179" t="s">
        <v>972</v>
      </c>
      <c r="Q70" s="179"/>
      <c r="R70" s="179" t="s">
        <v>957</v>
      </c>
      <c r="S70" s="203"/>
      <c r="T70" s="350"/>
      <c r="V70" s="338">
        <v>3</v>
      </c>
      <c r="W70" s="332"/>
      <c r="X70" s="332">
        <v>175</v>
      </c>
      <c r="Y70" s="332"/>
      <c r="Z70" s="332">
        <v>160</v>
      </c>
      <c r="AA70" s="332"/>
      <c r="AB70" s="332">
        <v>140</v>
      </c>
      <c r="AC70" s="332"/>
      <c r="AD70" s="332">
        <v>120</v>
      </c>
      <c r="AF70" s="194"/>
      <c r="AG70" s="194"/>
      <c r="AH70" s="169">
        <v>16</v>
      </c>
      <c r="AI70" s="194"/>
      <c r="AJ70" s="169"/>
      <c r="AK70" s="169"/>
      <c r="AL70" s="169">
        <v>20</v>
      </c>
    </row>
    <row r="71" spans="1:38" ht="9.75" customHeight="1">
      <c r="A71" s="287" t="s">
        <v>880</v>
      </c>
      <c r="B71" s="194"/>
      <c r="C71" s="194"/>
      <c r="D71" s="194"/>
      <c r="E71" s="176" t="s">
        <v>852</v>
      </c>
      <c r="F71" s="194"/>
      <c r="G71" s="194"/>
      <c r="H71" s="194"/>
      <c r="I71" s="176" t="s">
        <v>853</v>
      </c>
      <c r="J71" s="194"/>
      <c r="K71" s="205"/>
      <c r="L71" s="293" t="s">
        <v>975</v>
      </c>
      <c r="M71" s="169"/>
      <c r="N71" s="169" t="s">
        <v>976</v>
      </c>
      <c r="O71" s="169"/>
      <c r="P71" s="169" t="s">
        <v>824</v>
      </c>
      <c r="Q71" s="169"/>
      <c r="R71" s="169" t="s">
        <v>971</v>
      </c>
      <c r="S71" s="194"/>
      <c r="T71" s="350"/>
      <c r="V71" s="339">
        <v>4</v>
      </c>
      <c r="W71" s="334"/>
      <c r="X71" s="334">
        <v>195</v>
      </c>
      <c r="Y71" s="334"/>
      <c r="Z71" s="334">
        <v>180</v>
      </c>
      <c r="AA71" s="334"/>
      <c r="AB71" s="334">
        <v>160</v>
      </c>
      <c r="AC71" s="334"/>
      <c r="AD71" s="334">
        <v>140</v>
      </c>
      <c r="AF71" s="203"/>
      <c r="AG71" s="203"/>
      <c r="AH71" s="179">
        <v>17</v>
      </c>
      <c r="AI71" s="203"/>
      <c r="AJ71" s="179"/>
      <c r="AK71" s="179"/>
      <c r="AL71" s="179">
        <v>30</v>
      </c>
    </row>
    <row r="72" spans="1:38" ht="9.75" customHeight="1">
      <c r="A72" s="289" t="s">
        <v>381</v>
      </c>
      <c r="B72" s="203"/>
      <c r="C72" s="203"/>
      <c r="D72" s="203"/>
      <c r="E72" s="182" t="s">
        <v>857</v>
      </c>
      <c r="F72" s="203"/>
      <c r="G72" s="203"/>
      <c r="H72" s="203"/>
      <c r="I72" s="182" t="s">
        <v>858</v>
      </c>
      <c r="J72" s="203"/>
      <c r="K72" s="205"/>
      <c r="L72" s="292" t="s">
        <v>827</v>
      </c>
      <c r="M72" s="179"/>
      <c r="N72" s="179" t="s">
        <v>131</v>
      </c>
      <c r="O72" s="179"/>
      <c r="P72" s="179" t="s">
        <v>828</v>
      </c>
      <c r="Q72" s="179"/>
      <c r="R72" s="179" t="s">
        <v>976</v>
      </c>
      <c r="S72" s="203"/>
      <c r="T72" s="350"/>
      <c r="V72" s="338">
        <v>5</v>
      </c>
      <c r="W72" s="332"/>
      <c r="X72" s="332">
        <v>225</v>
      </c>
      <c r="Y72" s="332"/>
      <c r="Z72" s="332">
        <v>210</v>
      </c>
      <c r="AA72" s="332"/>
      <c r="AB72" s="332">
        <v>190</v>
      </c>
      <c r="AC72" s="332"/>
      <c r="AD72" s="332">
        <v>170</v>
      </c>
      <c r="AG72" s="249"/>
      <c r="AH72" s="169" t="s">
        <v>939</v>
      </c>
      <c r="AJ72" s="169"/>
      <c r="AK72" s="169"/>
      <c r="AL72" s="169" t="s">
        <v>939</v>
      </c>
    </row>
    <row r="73" spans="1:43" ht="9.75" customHeight="1">
      <c r="A73" s="194"/>
      <c r="B73" s="194"/>
      <c r="C73" s="194"/>
      <c r="D73" s="194"/>
      <c r="E73" s="194"/>
      <c r="F73" s="194"/>
      <c r="G73" s="194"/>
      <c r="H73" s="194"/>
      <c r="K73" s="313"/>
      <c r="L73" s="293" t="s">
        <v>791</v>
      </c>
      <c r="M73" s="169"/>
      <c r="N73" s="169" t="s">
        <v>972</v>
      </c>
      <c r="O73" s="169"/>
      <c r="P73" s="169" t="s">
        <v>831</v>
      </c>
      <c r="Q73" s="169"/>
      <c r="R73" s="169" t="s">
        <v>131</v>
      </c>
      <c r="S73" s="194"/>
      <c r="T73" s="350"/>
      <c r="V73" s="339">
        <v>6</v>
      </c>
      <c r="W73" s="334"/>
      <c r="X73" s="334">
        <v>255</v>
      </c>
      <c r="Y73" s="334"/>
      <c r="Z73" s="334">
        <v>240</v>
      </c>
      <c r="AA73" s="334"/>
      <c r="AB73" s="334">
        <v>220</v>
      </c>
      <c r="AC73" s="334"/>
      <c r="AD73" s="334">
        <v>200</v>
      </c>
      <c r="AG73" s="313"/>
      <c r="AH73" s="313"/>
      <c r="AO73" s="313"/>
      <c r="AP73" s="313"/>
      <c r="AQ73" s="313"/>
    </row>
    <row r="74" spans="20:43" ht="9.75" customHeight="1">
      <c r="T74" s="350"/>
      <c r="V74" s="338">
        <v>7</v>
      </c>
      <c r="X74" s="332">
        <v>295</v>
      </c>
      <c r="Z74" s="332">
        <v>280</v>
      </c>
      <c r="AB74" s="332">
        <v>260</v>
      </c>
      <c r="AD74" s="332">
        <v>240</v>
      </c>
      <c r="AF74" s="313"/>
      <c r="AG74" s="313"/>
      <c r="AH74" s="313"/>
      <c r="AO74" s="313"/>
      <c r="AP74" s="313"/>
      <c r="AQ74" s="313"/>
    </row>
    <row r="75" spans="27:43" ht="9.75" customHeight="1">
      <c r="AA75" s="205"/>
      <c r="AB75" s="205"/>
      <c r="AC75" s="205"/>
      <c r="AD75" s="309"/>
      <c r="AE75" s="205"/>
      <c r="AF75" s="77"/>
      <c r="AG75" s="279"/>
      <c r="AH75" s="79"/>
      <c r="AO75" s="313"/>
      <c r="AP75" s="313"/>
      <c r="AQ75" s="313"/>
    </row>
    <row r="76" spans="25:43" ht="9.75" customHeight="1">
      <c r="Y76" s="249"/>
      <c r="Z76" s="305"/>
      <c r="AA76" s="305"/>
      <c r="AB76" s="305"/>
      <c r="AC76" s="305"/>
      <c r="AD76" s="305"/>
      <c r="AE76" s="305"/>
      <c r="AF76" s="78"/>
      <c r="AG76" s="78"/>
      <c r="AH76" s="78"/>
      <c r="AO76" s="313"/>
      <c r="AP76" s="313"/>
      <c r="AQ76" s="313"/>
    </row>
    <row r="77" spans="25:43" ht="9.75" customHeight="1">
      <c r="Y77" s="250"/>
      <c r="AO77" s="313"/>
      <c r="AP77" s="313"/>
      <c r="AQ77" s="313"/>
    </row>
    <row r="78" ht="9.75" customHeight="1">
      <c r="Y78" s="288"/>
    </row>
    <row r="79" ht="9.75" customHeight="1">
      <c r="Y79" s="169"/>
    </row>
    <row r="80" ht="9.75" customHeight="1">
      <c r="Y80" s="169"/>
    </row>
    <row r="81" ht="9.75" customHeight="1">
      <c r="Y81" s="169"/>
    </row>
    <row r="82" ht="9.75" customHeight="1">
      <c r="Y82" s="169"/>
    </row>
    <row r="83" spans="11:25" ht="9.75" customHeight="1">
      <c r="K83" s="194"/>
      <c r="Y83" s="169"/>
    </row>
    <row r="84" spans="13:25" ht="9.75" customHeight="1">
      <c r="M84" s="249"/>
      <c r="Y84" s="169"/>
    </row>
    <row r="85" spans="13:25" ht="9.75" customHeight="1">
      <c r="M85" s="205"/>
      <c r="Y85" s="169"/>
    </row>
    <row r="86" spans="13:25" ht="9.75" customHeight="1">
      <c r="M86" s="205"/>
      <c r="Y86" s="169"/>
    </row>
    <row r="87" spans="13:25" ht="9.75" customHeight="1">
      <c r="M87" s="205"/>
      <c r="Y87" s="169"/>
    </row>
    <row r="88" spans="13:25" ht="9.75" customHeight="1">
      <c r="M88" s="205"/>
      <c r="Y88" s="169"/>
    </row>
    <row r="89" spans="13:23" ht="9.75" customHeight="1">
      <c r="M89" s="249"/>
      <c r="N89" s="249"/>
      <c r="O89" s="249"/>
      <c r="P89" s="249"/>
      <c r="Q89" s="249"/>
      <c r="R89" s="249"/>
      <c r="S89" s="249"/>
      <c r="T89" s="249"/>
      <c r="U89" s="249"/>
      <c r="V89" s="249"/>
      <c r="W89" s="249"/>
    </row>
    <row r="90" spans="1:23" ht="9.75" customHeight="1">
      <c r="A90" s="194"/>
      <c r="B90" s="194"/>
      <c r="C90" s="194"/>
      <c r="D90" s="194"/>
      <c r="E90" s="194"/>
      <c r="F90" s="194"/>
      <c r="G90" s="194"/>
      <c r="H90" s="194"/>
      <c r="I90" s="194"/>
      <c r="J90" s="194"/>
      <c r="K90" s="194"/>
      <c r="L90" s="194"/>
      <c r="M90" s="194"/>
      <c r="N90" s="194"/>
      <c r="O90" s="194"/>
      <c r="P90" s="194"/>
      <c r="Q90" s="194"/>
      <c r="R90" s="194"/>
      <c r="S90" s="194"/>
      <c r="T90" s="194"/>
      <c r="U90" s="194"/>
      <c r="V90" s="194"/>
      <c r="W90" s="194"/>
    </row>
  </sheetData>
  <mergeCells count="1">
    <mergeCell ref="K2:R5"/>
  </mergeCells>
  <printOptions horizontalCentered="1" verticalCentered="1"/>
  <pageMargins left="0.75" right="0.75" top="0.63" bottom="1" header="0" footer="0.63"/>
  <pageSetup fitToHeight="1" fitToWidth="1" orientation="portrait" paperSize="9" scale="83"/>
  <headerFooter alignWithMargins="0">
    <oddFooter>&amp;L&amp;C&amp;7Rêve de Dragon ©1993, 2004 Denis Gerfaud. All international rights reserved. Rêve: the Dream Ouroboros ©2005 François Lévy. Reproduce for personal use only.&amp;R</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S91"/>
  <sheetViews>
    <sheetView showGridLines="0" zoomScale="75" zoomScaleNormal="75" workbookViewId="0" topLeftCell="A1">
      <selection activeCell="A91" sqref="A1:S91"/>
    </sheetView>
  </sheetViews>
  <sheetFormatPr defaultColWidth="11.00390625" defaultRowHeight="12.75"/>
  <cols>
    <col min="1" max="1" width="20.75390625" style="0" customWidth="1"/>
    <col min="3" max="4" width="7.25390625" style="87" customWidth="1"/>
    <col min="6" max="6" width="20.75390625" style="0" customWidth="1"/>
    <col min="8" max="9" width="7.25390625" style="87" customWidth="1"/>
    <col min="11" max="11" width="20.375" style="0" customWidth="1"/>
    <col min="13" max="14" width="7.25390625" style="87" customWidth="1"/>
    <col min="16" max="16" width="21.375" style="0" customWidth="1"/>
    <col min="18" max="19" width="7.25390625" style="87" customWidth="1"/>
  </cols>
  <sheetData>
    <row r="2" spans="1:19" s="163" customFormat="1" ht="13.5">
      <c r="A2" s="163" t="s">
        <v>179</v>
      </c>
      <c r="C2" s="164"/>
      <c r="D2" s="164"/>
      <c r="F2" s="163" t="s">
        <v>180</v>
      </c>
      <c r="H2" s="164"/>
      <c r="I2" s="164"/>
      <c r="K2" s="163" t="s">
        <v>181</v>
      </c>
      <c r="M2" s="164"/>
      <c r="N2" s="164"/>
      <c r="P2" s="163" t="s">
        <v>182</v>
      </c>
      <c r="R2" s="164"/>
      <c r="S2" s="164"/>
    </row>
    <row r="3" spans="1:19" s="133" customFormat="1" ht="12">
      <c r="A3" s="133" t="s">
        <v>123</v>
      </c>
      <c r="C3" s="136"/>
      <c r="D3" s="136"/>
      <c r="F3" s="133" t="s">
        <v>122</v>
      </c>
      <c r="H3" s="136"/>
      <c r="I3" s="136"/>
      <c r="K3" s="133" t="s">
        <v>183</v>
      </c>
      <c r="M3" s="136"/>
      <c r="N3" s="136"/>
      <c r="P3" s="133" t="s">
        <v>184</v>
      </c>
      <c r="R3" s="136"/>
      <c r="S3" s="136"/>
    </row>
    <row r="4" spans="1:19" ht="12">
      <c r="A4" t="s">
        <v>788</v>
      </c>
      <c r="B4" t="s">
        <v>789</v>
      </c>
      <c r="C4" s="87" t="s">
        <v>261</v>
      </c>
      <c r="D4" s="87" t="s">
        <v>262</v>
      </c>
      <c r="F4" t="s">
        <v>616</v>
      </c>
      <c r="G4" t="s">
        <v>822</v>
      </c>
      <c r="H4" s="87" t="s">
        <v>116</v>
      </c>
      <c r="I4" s="87" t="s">
        <v>121</v>
      </c>
      <c r="K4" t="s">
        <v>552</v>
      </c>
      <c r="L4" t="s">
        <v>309</v>
      </c>
      <c r="M4" s="87" t="s">
        <v>271</v>
      </c>
      <c r="N4" s="87" t="s">
        <v>303</v>
      </c>
      <c r="P4" t="s">
        <v>296</v>
      </c>
      <c r="Q4" t="s">
        <v>119</v>
      </c>
      <c r="R4" s="87" t="s">
        <v>799</v>
      </c>
      <c r="S4" s="87" t="s">
        <v>306</v>
      </c>
    </row>
    <row r="5" spans="1:19" ht="12">
      <c r="A5" t="s">
        <v>263</v>
      </c>
      <c r="B5" t="s">
        <v>264</v>
      </c>
      <c r="C5" s="87" t="s">
        <v>265</v>
      </c>
      <c r="D5" s="87" t="s">
        <v>266</v>
      </c>
      <c r="F5" t="s">
        <v>617</v>
      </c>
      <c r="G5" t="s">
        <v>270</v>
      </c>
      <c r="H5" s="87" t="s">
        <v>271</v>
      </c>
      <c r="I5" s="87" t="s">
        <v>303</v>
      </c>
      <c r="K5" t="s">
        <v>553</v>
      </c>
      <c r="L5" t="s">
        <v>789</v>
      </c>
      <c r="M5" s="87" t="s">
        <v>120</v>
      </c>
      <c r="N5" s="87" t="s">
        <v>554</v>
      </c>
      <c r="P5" t="s">
        <v>297</v>
      </c>
      <c r="Q5" t="s">
        <v>789</v>
      </c>
      <c r="R5" s="87" t="s">
        <v>799</v>
      </c>
      <c r="S5" s="87" t="s">
        <v>306</v>
      </c>
    </row>
    <row r="6" spans="1:14" ht="12">
      <c r="A6" t="s">
        <v>267</v>
      </c>
      <c r="B6" t="s">
        <v>268</v>
      </c>
      <c r="C6" s="87" t="s">
        <v>265</v>
      </c>
      <c r="D6" s="87" t="s">
        <v>266</v>
      </c>
      <c r="F6" t="s">
        <v>449</v>
      </c>
      <c r="G6" t="s">
        <v>270</v>
      </c>
      <c r="H6" s="87" t="s">
        <v>509</v>
      </c>
      <c r="I6" s="87" t="s">
        <v>450</v>
      </c>
      <c r="K6" t="s">
        <v>555</v>
      </c>
      <c r="L6" t="s">
        <v>268</v>
      </c>
      <c r="M6" s="87" t="s">
        <v>271</v>
      </c>
      <c r="N6" s="87" t="s">
        <v>266</v>
      </c>
    </row>
    <row r="7" spans="1:16" ht="12.75">
      <c r="A7" t="s">
        <v>269</v>
      </c>
      <c r="B7" t="s">
        <v>270</v>
      </c>
      <c r="C7" s="87" t="s">
        <v>271</v>
      </c>
      <c r="D7" s="87" t="s">
        <v>266</v>
      </c>
      <c r="F7" t="s">
        <v>601</v>
      </c>
      <c r="G7" t="s">
        <v>508</v>
      </c>
      <c r="H7" s="87" t="s">
        <v>509</v>
      </c>
      <c r="I7" s="87" t="s">
        <v>318</v>
      </c>
      <c r="K7" t="s">
        <v>556</v>
      </c>
      <c r="L7" t="s">
        <v>277</v>
      </c>
      <c r="M7" s="87" t="s">
        <v>271</v>
      </c>
      <c r="N7" s="87" t="s">
        <v>303</v>
      </c>
      <c r="P7" s="133" t="s">
        <v>677</v>
      </c>
    </row>
    <row r="8" spans="1:19" ht="12">
      <c r="A8" t="s">
        <v>272</v>
      </c>
      <c r="B8" t="s">
        <v>273</v>
      </c>
      <c r="C8" s="87" t="s">
        <v>271</v>
      </c>
      <c r="D8" s="87" t="s">
        <v>274</v>
      </c>
      <c r="F8" t="s">
        <v>451</v>
      </c>
      <c r="G8" t="s">
        <v>508</v>
      </c>
      <c r="H8" s="87" t="s">
        <v>317</v>
      </c>
      <c r="I8" s="87" t="s">
        <v>318</v>
      </c>
      <c r="K8" t="s">
        <v>557</v>
      </c>
      <c r="L8" t="s">
        <v>822</v>
      </c>
      <c r="M8" s="87" t="s">
        <v>509</v>
      </c>
      <c r="N8" s="87" t="s">
        <v>398</v>
      </c>
      <c r="P8" t="s">
        <v>678</v>
      </c>
      <c r="Q8" t="s">
        <v>822</v>
      </c>
      <c r="R8" s="87" t="s">
        <v>120</v>
      </c>
      <c r="S8" s="87" t="s">
        <v>554</v>
      </c>
    </row>
    <row r="9" spans="1:19" ht="12">
      <c r="A9" t="s">
        <v>115</v>
      </c>
      <c r="B9" t="s">
        <v>789</v>
      </c>
      <c r="C9" s="87" t="s">
        <v>116</v>
      </c>
      <c r="D9" s="87" t="s">
        <v>117</v>
      </c>
      <c r="F9" t="s">
        <v>452</v>
      </c>
      <c r="G9" t="s">
        <v>273</v>
      </c>
      <c r="H9" s="87" t="s">
        <v>305</v>
      </c>
      <c r="I9" s="87" t="s">
        <v>266</v>
      </c>
      <c r="K9" t="s">
        <v>558</v>
      </c>
      <c r="L9" t="s">
        <v>316</v>
      </c>
      <c r="M9" s="87" t="s">
        <v>317</v>
      </c>
      <c r="N9" s="87" t="s">
        <v>318</v>
      </c>
      <c r="P9" t="s">
        <v>803</v>
      </c>
      <c r="Q9" t="s">
        <v>268</v>
      </c>
      <c r="R9" s="87" t="s">
        <v>116</v>
      </c>
      <c r="S9" s="87" t="s">
        <v>306</v>
      </c>
    </row>
    <row r="10" spans="1:19" ht="12">
      <c r="A10" t="s">
        <v>118</v>
      </c>
      <c r="B10" t="s">
        <v>119</v>
      </c>
      <c r="C10" s="87" t="s">
        <v>120</v>
      </c>
      <c r="D10" s="87" t="s">
        <v>121</v>
      </c>
      <c r="F10" t="s">
        <v>453</v>
      </c>
      <c r="G10" t="s">
        <v>316</v>
      </c>
      <c r="H10" s="87" t="s">
        <v>271</v>
      </c>
      <c r="I10" s="87" t="s">
        <v>274</v>
      </c>
      <c r="K10" t="s">
        <v>559</v>
      </c>
      <c r="L10" t="s">
        <v>508</v>
      </c>
      <c r="M10" s="87" t="s">
        <v>271</v>
      </c>
      <c r="N10" s="87" t="s">
        <v>303</v>
      </c>
      <c r="P10" t="s">
        <v>379</v>
      </c>
      <c r="Q10" t="s">
        <v>270</v>
      </c>
      <c r="R10" s="87" t="s">
        <v>289</v>
      </c>
      <c r="S10" s="87" t="s">
        <v>117</v>
      </c>
    </row>
    <row r="11" spans="1:19" ht="12">
      <c r="A11" t="s">
        <v>298</v>
      </c>
      <c r="B11" t="s">
        <v>299</v>
      </c>
      <c r="C11" s="87" t="s">
        <v>300</v>
      </c>
      <c r="D11" s="87" t="s">
        <v>266</v>
      </c>
      <c r="F11" t="s">
        <v>454</v>
      </c>
      <c r="G11" t="s">
        <v>268</v>
      </c>
      <c r="H11" s="87" t="s">
        <v>300</v>
      </c>
      <c r="I11" s="87" t="s">
        <v>306</v>
      </c>
      <c r="K11" t="s">
        <v>560</v>
      </c>
      <c r="L11" t="s">
        <v>268</v>
      </c>
      <c r="M11" s="87" t="s">
        <v>305</v>
      </c>
      <c r="N11" s="87" t="s">
        <v>266</v>
      </c>
      <c r="P11" t="s">
        <v>804</v>
      </c>
      <c r="Q11" t="s">
        <v>273</v>
      </c>
      <c r="R11" s="87" t="s">
        <v>305</v>
      </c>
      <c r="S11" s="87" t="s">
        <v>306</v>
      </c>
    </row>
    <row r="12" spans="1:19" ht="12">
      <c r="A12" t="s">
        <v>301</v>
      </c>
      <c r="B12" t="s">
        <v>268</v>
      </c>
      <c r="C12" s="87" t="s">
        <v>271</v>
      </c>
      <c r="D12" s="87" t="s">
        <v>266</v>
      </c>
      <c r="F12" t="s">
        <v>455</v>
      </c>
      <c r="G12" t="s">
        <v>279</v>
      </c>
      <c r="H12" s="87" t="s">
        <v>300</v>
      </c>
      <c r="I12" s="87" t="s">
        <v>314</v>
      </c>
      <c r="K12" t="s">
        <v>561</v>
      </c>
      <c r="L12" t="s">
        <v>270</v>
      </c>
      <c r="M12" s="87" t="s">
        <v>799</v>
      </c>
      <c r="N12" s="87" t="s">
        <v>398</v>
      </c>
      <c r="P12" t="s">
        <v>805</v>
      </c>
      <c r="Q12" t="s">
        <v>277</v>
      </c>
      <c r="R12" s="87" t="s">
        <v>509</v>
      </c>
      <c r="S12" s="87" t="s">
        <v>398</v>
      </c>
    </row>
    <row r="13" spans="1:19" ht="12">
      <c r="A13" t="s">
        <v>302</v>
      </c>
      <c r="B13" t="s">
        <v>299</v>
      </c>
      <c r="C13" s="87" t="s">
        <v>271</v>
      </c>
      <c r="D13" s="87" t="s">
        <v>303</v>
      </c>
      <c r="F13" t="s">
        <v>456</v>
      </c>
      <c r="G13" t="s">
        <v>119</v>
      </c>
      <c r="H13" s="87" t="s">
        <v>799</v>
      </c>
      <c r="I13" s="87" t="s">
        <v>266</v>
      </c>
      <c r="K13" t="s">
        <v>562</v>
      </c>
      <c r="L13" t="s">
        <v>313</v>
      </c>
      <c r="M13" s="87" t="s">
        <v>116</v>
      </c>
      <c r="N13" s="87" t="s">
        <v>398</v>
      </c>
      <c r="P13" t="s">
        <v>806</v>
      </c>
      <c r="Q13" t="s">
        <v>313</v>
      </c>
      <c r="R13" s="87" t="s">
        <v>317</v>
      </c>
      <c r="S13" s="87" t="s">
        <v>318</v>
      </c>
    </row>
    <row r="14" spans="1:19" ht="12">
      <c r="A14" t="s">
        <v>304</v>
      </c>
      <c r="B14" t="s">
        <v>268</v>
      </c>
      <c r="C14" s="87" t="s">
        <v>305</v>
      </c>
      <c r="D14" s="87" t="s">
        <v>306</v>
      </c>
      <c r="F14" t="s">
        <v>251</v>
      </c>
      <c r="G14" t="s">
        <v>119</v>
      </c>
      <c r="H14" s="87" t="s">
        <v>289</v>
      </c>
      <c r="I14" s="87" t="s">
        <v>445</v>
      </c>
      <c r="P14" t="s">
        <v>807</v>
      </c>
      <c r="Q14" t="s">
        <v>299</v>
      </c>
      <c r="R14" s="87" t="s">
        <v>116</v>
      </c>
      <c r="S14" s="87" t="s">
        <v>445</v>
      </c>
    </row>
    <row r="15" spans="1:11" ht="12.75">
      <c r="A15" t="s">
        <v>307</v>
      </c>
      <c r="B15" t="s">
        <v>273</v>
      </c>
      <c r="C15" s="87" t="s">
        <v>271</v>
      </c>
      <c r="D15" s="87" t="s">
        <v>303</v>
      </c>
      <c r="F15" t="s">
        <v>252</v>
      </c>
      <c r="G15" t="s">
        <v>264</v>
      </c>
      <c r="H15" s="87" t="s">
        <v>305</v>
      </c>
      <c r="I15" s="87" t="s">
        <v>318</v>
      </c>
      <c r="K15" s="133" t="s">
        <v>406</v>
      </c>
    </row>
    <row r="16" spans="1:16" ht="12.75">
      <c r="A16" t="s">
        <v>308</v>
      </c>
      <c r="B16" t="s">
        <v>309</v>
      </c>
      <c r="C16" s="87" t="s">
        <v>305</v>
      </c>
      <c r="D16" s="87" t="s">
        <v>306</v>
      </c>
      <c r="F16" t="s">
        <v>253</v>
      </c>
      <c r="G16" t="s">
        <v>277</v>
      </c>
      <c r="H16" s="87" t="s">
        <v>799</v>
      </c>
      <c r="I16" s="87" t="s">
        <v>314</v>
      </c>
      <c r="K16" t="s">
        <v>407</v>
      </c>
      <c r="L16" t="s">
        <v>789</v>
      </c>
      <c r="M16" s="87" t="s">
        <v>120</v>
      </c>
      <c r="N16" s="87" t="s">
        <v>445</v>
      </c>
      <c r="P16" s="133" t="s">
        <v>808</v>
      </c>
    </row>
    <row r="17" spans="1:19" ht="12">
      <c r="A17" t="s">
        <v>310</v>
      </c>
      <c r="B17" t="s">
        <v>268</v>
      </c>
      <c r="C17" s="87" t="s">
        <v>300</v>
      </c>
      <c r="D17" s="87" t="s">
        <v>311</v>
      </c>
      <c r="K17" t="s">
        <v>408</v>
      </c>
      <c r="L17" t="s">
        <v>119</v>
      </c>
      <c r="M17" s="87" t="s">
        <v>120</v>
      </c>
      <c r="N17" s="87" t="s">
        <v>445</v>
      </c>
      <c r="P17" t="s">
        <v>809</v>
      </c>
      <c r="Q17" t="s">
        <v>299</v>
      </c>
      <c r="R17" s="87" t="s">
        <v>509</v>
      </c>
      <c r="S17" s="87" t="s">
        <v>398</v>
      </c>
    </row>
    <row r="18" spans="1:19" ht="12.75">
      <c r="A18" t="s">
        <v>743</v>
      </c>
      <c r="B18" t="s">
        <v>264</v>
      </c>
      <c r="C18" s="87" t="s">
        <v>271</v>
      </c>
      <c r="D18" s="87" t="s">
        <v>274</v>
      </c>
      <c r="F18" s="133" t="s">
        <v>254</v>
      </c>
      <c r="K18" t="s">
        <v>409</v>
      </c>
      <c r="L18" t="s">
        <v>268</v>
      </c>
      <c r="M18" s="87" t="s">
        <v>305</v>
      </c>
      <c r="N18" s="87" t="s">
        <v>303</v>
      </c>
      <c r="P18" t="s">
        <v>810</v>
      </c>
      <c r="Q18" t="s">
        <v>264</v>
      </c>
      <c r="R18" s="87" t="s">
        <v>305</v>
      </c>
      <c r="S18" s="87" t="s">
        <v>266</v>
      </c>
    </row>
    <row r="19" spans="1:19" ht="12">
      <c r="A19" t="s">
        <v>312</v>
      </c>
      <c r="B19" t="s">
        <v>313</v>
      </c>
      <c r="C19" s="87" t="s">
        <v>116</v>
      </c>
      <c r="D19" s="87" t="s">
        <v>314</v>
      </c>
      <c r="F19" t="s">
        <v>255</v>
      </c>
      <c r="G19" t="s">
        <v>279</v>
      </c>
      <c r="H19" s="87" t="s">
        <v>317</v>
      </c>
      <c r="I19" s="87" t="s">
        <v>303</v>
      </c>
      <c r="K19" t="s">
        <v>410</v>
      </c>
      <c r="L19" t="s">
        <v>277</v>
      </c>
      <c r="M19" s="87" t="s">
        <v>305</v>
      </c>
      <c r="N19" s="87" t="s">
        <v>303</v>
      </c>
      <c r="P19" t="s">
        <v>811</v>
      </c>
      <c r="Q19" t="s">
        <v>822</v>
      </c>
      <c r="R19" s="87" t="s">
        <v>116</v>
      </c>
      <c r="S19" s="87" t="s">
        <v>266</v>
      </c>
    </row>
    <row r="20" spans="1:19" ht="12">
      <c r="A20" t="s">
        <v>315</v>
      </c>
      <c r="B20" t="s">
        <v>316</v>
      </c>
      <c r="C20" s="87" t="s">
        <v>317</v>
      </c>
      <c r="D20" s="87" t="s">
        <v>318</v>
      </c>
      <c r="F20" t="s">
        <v>783</v>
      </c>
      <c r="G20" t="s">
        <v>822</v>
      </c>
      <c r="H20" s="87" t="s">
        <v>120</v>
      </c>
      <c r="I20" s="87" t="s">
        <v>445</v>
      </c>
      <c r="K20" t="s">
        <v>411</v>
      </c>
      <c r="L20" t="s">
        <v>316</v>
      </c>
      <c r="M20" s="87" t="s">
        <v>116</v>
      </c>
      <c r="N20" s="87" t="s">
        <v>510</v>
      </c>
      <c r="P20" t="s">
        <v>812</v>
      </c>
      <c r="Q20" t="s">
        <v>789</v>
      </c>
      <c r="R20" s="87" t="s">
        <v>799</v>
      </c>
      <c r="S20" s="87" t="s">
        <v>266</v>
      </c>
    </row>
    <row r="21" spans="1:19" ht="12">
      <c r="A21" t="s">
        <v>319</v>
      </c>
      <c r="B21" t="s">
        <v>299</v>
      </c>
      <c r="C21" s="87" t="s">
        <v>305</v>
      </c>
      <c r="D21" s="87" t="s">
        <v>318</v>
      </c>
      <c r="F21" t="s">
        <v>784</v>
      </c>
      <c r="G21" t="s">
        <v>273</v>
      </c>
      <c r="H21" s="87" t="s">
        <v>116</v>
      </c>
      <c r="I21" s="87" t="s">
        <v>510</v>
      </c>
      <c r="K21" t="s">
        <v>412</v>
      </c>
      <c r="L21" t="s">
        <v>299</v>
      </c>
      <c r="M21" s="87" t="s">
        <v>305</v>
      </c>
      <c r="N21" s="87" t="s">
        <v>303</v>
      </c>
      <c r="P21" t="s">
        <v>813</v>
      </c>
      <c r="Q21" t="s">
        <v>119</v>
      </c>
      <c r="R21" s="87" t="s">
        <v>116</v>
      </c>
      <c r="S21" s="87" t="s">
        <v>266</v>
      </c>
    </row>
    <row r="22" spans="1:19" ht="12">
      <c r="A22" t="s">
        <v>507</v>
      </c>
      <c r="B22" t="s">
        <v>508</v>
      </c>
      <c r="C22" s="87" t="s">
        <v>300</v>
      </c>
      <c r="D22" s="87" t="s">
        <v>303</v>
      </c>
      <c r="F22" t="s">
        <v>785</v>
      </c>
      <c r="G22" t="s">
        <v>264</v>
      </c>
      <c r="H22" s="87" t="s">
        <v>271</v>
      </c>
      <c r="I22" s="87" t="s">
        <v>274</v>
      </c>
      <c r="K22" t="s">
        <v>567</v>
      </c>
      <c r="L22" t="s">
        <v>273</v>
      </c>
      <c r="M22" s="87" t="s">
        <v>116</v>
      </c>
      <c r="N22" s="87" t="s">
        <v>510</v>
      </c>
      <c r="P22" t="s">
        <v>999</v>
      </c>
      <c r="Q22" t="s">
        <v>508</v>
      </c>
      <c r="R22" s="87" t="s">
        <v>317</v>
      </c>
      <c r="S22" s="87" t="s">
        <v>266</v>
      </c>
    </row>
    <row r="23" spans="1:9" ht="12">
      <c r="A23" t="s">
        <v>763</v>
      </c>
      <c r="B23" t="s">
        <v>273</v>
      </c>
      <c r="C23" s="87" t="s">
        <v>509</v>
      </c>
      <c r="D23" s="87" t="s">
        <v>510</v>
      </c>
      <c r="F23" t="s">
        <v>786</v>
      </c>
      <c r="G23" t="s">
        <v>268</v>
      </c>
      <c r="H23" s="87" t="s">
        <v>300</v>
      </c>
      <c r="I23" s="87" t="s">
        <v>311</v>
      </c>
    </row>
    <row r="24" spans="1:16" ht="12.75">
      <c r="A24" t="s">
        <v>511</v>
      </c>
      <c r="B24" t="s">
        <v>277</v>
      </c>
      <c r="C24" s="87" t="s">
        <v>265</v>
      </c>
      <c r="D24" s="87" t="s">
        <v>303</v>
      </c>
      <c r="F24" t="s">
        <v>103</v>
      </c>
      <c r="G24" t="s">
        <v>313</v>
      </c>
      <c r="H24" s="87" t="s">
        <v>305</v>
      </c>
      <c r="I24" s="87" t="s">
        <v>303</v>
      </c>
      <c r="K24" s="133" t="s">
        <v>568</v>
      </c>
      <c r="P24" s="133" t="s">
        <v>395</v>
      </c>
    </row>
    <row r="25" spans="1:19" ht="12">
      <c r="A25" t="s">
        <v>278</v>
      </c>
      <c r="B25" t="s">
        <v>279</v>
      </c>
      <c r="C25" s="87" t="s">
        <v>289</v>
      </c>
      <c r="D25" s="87" t="s">
        <v>290</v>
      </c>
      <c r="K25" t="s">
        <v>569</v>
      </c>
      <c r="L25" t="s">
        <v>591</v>
      </c>
      <c r="M25" s="87" t="s">
        <v>799</v>
      </c>
      <c r="N25" s="87" t="s">
        <v>290</v>
      </c>
      <c r="P25" t="s">
        <v>480</v>
      </c>
      <c r="Q25" t="s">
        <v>508</v>
      </c>
      <c r="R25" s="87" t="s">
        <v>799</v>
      </c>
      <c r="S25" s="87" t="s">
        <v>266</v>
      </c>
    </row>
    <row r="26" spans="1:19" ht="12.75">
      <c r="A26" t="s">
        <v>291</v>
      </c>
      <c r="B26" t="s">
        <v>119</v>
      </c>
      <c r="C26" s="87" t="s">
        <v>271</v>
      </c>
      <c r="D26" s="87" t="s">
        <v>306</v>
      </c>
      <c r="F26" s="133" t="s">
        <v>104</v>
      </c>
      <c r="K26" t="s">
        <v>592</v>
      </c>
      <c r="L26" t="s">
        <v>789</v>
      </c>
      <c r="M26" s="87" t="s">
        <v>116</v>
      </c>
      <c r="N26" s="87" t="s">
        <v>445</v>
      </c>
      <c r="P26" t="s">
        <v>481</v>
      </c>
      <c r="Q26" t="s">
        <v>508</v>
      </c>
      <c r="R26" s="87" t="s">
        <v>509</v>
      </c>
      <c r="S26" s="87" t="s">
        <v>266</v>
      </c>
    </row>
    <row r="27" spans="6:19" ht="12">
      <c r="F27" t="s">
        <v>385</v>
      </c>
      <c r="G27" t="s">
        <v>822</v>
      </c>
      <c r="H27" s="87" t="s">
        <v>289</v>
      </c>
      <c r="I27" s="87" t="s">
        <v>306</v>
      </c>
      <c r="P27" t="s">
        <v>680</v>
      </c>
      <c r="Q27" t="s">
        <v>270</v>
      </c>
      <c r="R27" s="87" t="s">
        <v>509</v>
      </c>
      <c r="S27" s="87" t="s">
        <v>398</v>
      </c>
    </row>
    <row r="28" spans="1:19" ht="12.75">
      <c r="A28" s="133" t="s">
        <v>124</v>
      </c>
      <c r="F28" t="s">
        <v>421</v>
      </c>
      <c r="G28" t="s">
        <v>313</v>
      </c>
      <c r="H28" s="87" t="s">
        <v>271</v>
      </c>
      <c r="I28" s="87" t="s">
        <v>266</v>
      </c>
      <c r="K28" s="133" t="s">
        <v>548</v>
      </c>
      <c r="P28" t="s">
        <v>681</v>
      </c>
      <c r="Q28" t="s">
        <v>273</v>
      </c>
      <c r="R28" s="87" t="s">
        <v>509</v>
      </c>
      <c r="S28" s="87" t="s">
        <v>398</v>
      </c>
    </row>
    <row r="29" spans="1:19" ht="12">
      <c r="A29" t="s">
        <v>292</v>
      </c>
      <c r="B29" t="s">
        <v>268</v>
      </c>
      <c r="C29" s="87" t="s">
        <v>317</v>
      </c>
      <c r="D29" s="87" t="s">
        <v>318</v>
      </c>
      <c r="F29" t="s">
        <v>422</v>
      </c>
      <c r="G29" t="s">
        <v>508</v>
      </c>
      <c r="H29" s="87" t="s">
        <v>305</v>
      </c>
      <c r="I29" s="87" t="s">
        <v>510</v>
      </c>
      <c r="K29" t="s">
        <v>446</v>
      </c>
      <c r="L29" t="s">
        <v>606</v>
      </c>
      <c r="M29" s="87" t="s">
        <v>757</v>
      </c>
      <c r="P29" t="s">
        <v>682</v>
      </c>
      <c r="Q29" t="s">
        <v>119</v>
      </c>
      <c r="R29" s="87" t="s">
        <v>509</v>
      </c>
      <c r="S29" s="87" t="s">
        <v>398</v>
      </c>
    </row>
    <row r="30" spans="1:9" ht="12">
      <c r="A30" t="s">
        <v>293</v>
      </c>
      <c r="B30" t="s">
        <v>316</v>
      </c>
      <c r="C30" s="87" t="s">
        <v>305</v>
      </c>
      <c r="D30" s="87" t="s">
        <v>318</v>
      </c>
      <c r="F30" t="s">
        <v>423</v>
      </c>
      <c r="G30" t="s">
        <v>316</v>
      </c>
      <c r="H30" s="87" t="s">
        <v>305</v>
      </c>
      <c r="I30" s="87" t="s">
        <v>266</v>
      </c>
    </row>
    <row r="31" spans="1:16" ht="12.75">
      <c r="A31" t="s">
        <v>476</v>
      </c>
      <c r="B31" t="s">
        <v>277</v>
      </c>
      <c r="C31" s="87" t="s">
        <v>509</v>
      </c>
      <c r="D31" s="87" t="s">
        <v>318</v>
      </c>
      <c r="F31" t="s">
        <v>424</v>
      </c>
      <c r="G31" t="s">
        <v>508</v>
      </c>
      <c r="H31" s="87" t="s">
        <v>799</v>
      </c>
      <c r="I31" s="87" t="s">
        <v>266</v>
      </c>
      <c r="K31" s="133" t="s">
        <v>551</v>
      </c>
      <c r="P31" s="133" t="s">
        <v>104</v>
      </c>
    </row>
    <row r="32" spans="1:19" ht="12">
      <c r="A32" t="s">
        <v>477</v>
      </c>
      <c r="B32" t="s">
        <v>299</v>
      </c>
      <c r="C32" s="87" t="s">
        <v>116</v>
      </c>
      <c r="D32" s="87" t="s">
        <v>318</v>
      </c>
      <c r="F32" t="s">
        <v>425</v>
      </c>
      <c r="G32" t="s">
        <v>268</v>
      </c>
      <c r="H32" s="87" t="s">
        <v>305</v>
      </c>
      <c r="I32" s="87" t="s">
        <v>266</v>
      </c>
      <c r="K32" t="s">
        <v>613</v>
      </c>
      <c r="L32" t="s">
        <v>316</v>
      </c>
      <c r="M32" s="87" t="s">
        <v>300</v>
      </c>
      <c r="N32" s="87" t="s">
        <v>614</v>
      </c>
      <c r="P32" t="s">
        <v>683</v>
      </c>
      <c r="Q32" t="s">
        <v>277</v>
      </c>
      <c r="R32" s="87" t="s">
        <v>305</v>
      </c>
      <c r="S32" s="87" t="s">
        <v>266</v>
      </c>
    </row>
    <row r="33" spans="1:19" ht="12">
      <c r="A33" t="s">
        <v>478</v>
      </c>
      <c r="B33" t="s">
        <v>313</v>
      </c>
      <c r="C33" s="87" t="s">
        <v>799</v>
      </c>
      <c r="D33" s="87" t="s">
        <v>318</v>
      </c>
      <c r="F33" t="s">
        <v>426</v>
      </c>
      <c r="G33" t="s">
        <v>508</v>
      </c>
      <c r="H33" s="87" t="s">
        <v>317</v>
      </c>
      <c r="I33" s="87" t="s">
        <v>266</v>
      </c>
      <c r="K33" t="s">
        <v>615</v>
      </c>
      <c r="L33" t="s">
        <v>316</v>
      </c>
      <c r="M33" s="87" t="s">
        <v>300</v>
      </c>
      <c r="N33" s="87" t="s">
        <v>274</v>
      </c>
      <c r="P33" t="s">
        <v>495</v>
      </c>
      <c r="Q33" t="s">
        <v>309</v>
      </c>
      <c r="R33" s="87" t="s">
        <v>271</v>
      </c>
      <c r="S33" s="87" t="s">
        <v>266</v>
      </c>
    </row>
    <row r="34" spans="1:9" ht="12">
      <c r="A34" t="s">
        <v>800</v>
      </c>
      <c r="B34" t="s">
        <v>273</v>
      </c>
      <c r="C34" s="87" t="s">
        <v>120</v>
      </c>
      <c r="D34" s="87" t="s">
        <v>318</v>
      </c>
      <c r="F34" t="s">
        <v>427</v>
      </c>
      <c r="G34" t="s">
        <v>277</v>
      </c>
      <c r="H34" s="87" t="s">
        <v>271</v>
      </c>
      <c r="I34" s="87" t="s">
        <v>303</v>
      </c>
    </row>
    <row r="35" spans="1:16" ht="12.75">
      <c r="A35" s="133"/>
      <c r="P35" s="133" t="s">
        <v>496</v>
      </c>
    </row>
    <row r="36" spans="1:19" ht="12.75">
      <c r="A36" s="133" t="s">
        <v>627</v>
      </c>
      <c r="F36" s="133" t="s">
        <v>395</v>
      </c>
      <c r="P36" t="s">
        <v>861</v>
      </c>
      <c r="Q36" t="s">
        <v>508</v>
      </c>
      <c r="R36" s="87" t="s">
        <v>116</v>
      </c>
      <c r="S36" s="87" t="s">
        <v>445</v>
      </c>
    </row>
    <row r="37" spans="1:16" ht="12">
      <c r="A37" t="s">
        <v>801</v>
      </c>
      <c r="B37" t="s">
        <v>270</v>
      </c>
      <c r="C37" s="87" t="s">
        <v>120</v>
      </c>
      <c r="D37" s="87" t="s">
        <v>510</v>
      </c>
      <c r="F37" t="s">
        <v>396</v>
      </c>
      <c r="G37" t="s">
        <v>397</v>
      </c>
      <c r="H37" s="87" t="s">
        <v>116</v>
      </c>
      <c r="I37" s="87" t="s">
        <v>398</v>
      </c>
      <c r="P37" t="s">
        <v>842</v>
      </c>
    </row>
    <row r="38" spans="1:19" ht="12">
      <c r="A38" t="s">
        <v>802</v>
      </c>
      <c r="B38" t="s">
        <v>268</v>
      </c>
      <c r="C38" s="87" t="s">
        <v>116</v>
      </c>
      <c r="D38" s="87" t="s">
        <v>510</v>
      </c>
      <c r="F38" t="s">
        <v>399</v>
      </c>
      <c r="G38" t="s">
        <v>400</v>
      </c>
      <c r="H38" s="87" t="s">
        <v>317</v>
      </c>
      <c r="I38" s="87" t="s">
        <v>303</v>
      </c>
      <c r="P38" t="s">
        <v>843</v>
      </c>
      <c r="Q38" t="s">
        <v>119</v>
      </c>
      <c r="R38" s="87" t="s">
        <v>289</v>
      </c>
      <c r="S38" s="87" t="s">
        <v>844</v>
      </c>
    </row>
    <row r="39" spans="1:9" ht="12">
      <c r="A39" t="s">
        <v>1000</v>
      </c>
      <c r="B39" t="s">
        <v>789</v>
      </c>
      <c r="C39" s="87" t="s">
        <v>116</v>
      </c>
      <c r="D39" s="87" t="s">
        <v>510</v>
      </c>
      <c r="F39" t="s">
        <v>401</v>
      </c>
      <c r="G39" t="s">
        <v>402</v>
      </c>
      <c r="H39" s="87" t="s">
        <v>116</v>
      </c>
      <c r="I39" s="87" t="s">
        <v>398</v>
      </c>
    </row>
    <row r="40" spans="1:16" ht="12.75">
      <c r="A40" t="s">
        <v>1001</v>
      </c>
      <c r="B40" t="s">
        <v>273</v>
      </c>
      <c r="C40" s="87" t="s">
        <v>305</v>
      </c>
      <c r="D40" s="87" t="s">
        <v>303</v>
      </c>
      <c r="F40" t="s">
        <v>403</v>
      </c>
      <c r="G40" t="s">
        <v>404</v>
      </c>
      <c r="H40" s="87" t="s">
        <v>116</v>
      </c>
      <c r="I40" s="87" t="s">
        <v>398</v>
      </c>
      <c r="P40" s="133" t="s">
        <v>845</v>
      </c>
    </row>
    <row r="41" spans="1:19" ht="12">
      <c r="A41" t="s">
        <v>814</v>
      </c>
      <c r="B41" t="s">
        <v>299</v>
      </c>
      <c r="C41" s="87" t="s">
        <v>305</v>
      </c>
      <c r="D41" s="87" t="s">
        <v>303</v>
      </c>
      <c r="F41" t="s">
        <v>405</v>
      </c>
      <c r="G41" t="s">
        <v>728</v>
      </c>
      <c r="H41" s="87" t="s">
        <v>116</v>
      </c>
      <c r="I41" s="87" t="s">
        <v>398</v>
      </c>
      <c r="P41" t="s">
        <v>846</v>
      </c>
      <c r="Q41" t="s">
        <v>847</v>
      </c>
      <c r="R41" s="87" t="s">
        <v>261</v>
      </c>
      <c r="S41" s="87" t="s">
        <v>612</v>
      </c>
    </row>
    <row r="42" spans="1:9" ht="12">
      <c r="A42" t="s">
        <v>815</v>
      </c>
      <c r="B42" t="s">
        <v>264</v>
      </c>
      <c r="C42" s="87" t="s">
        <v>271</v>
      </c>
      <c r="D42" s="87" t="s">
        <v>311</v>
      </c>
      <c r="F42" t="s">
        <v>729</v>
      </c>
      <c r="G42" t="s">
        <v>547</v>
      </c>
      <c r="H42" s="87" t="s">
        <v>116</v>
      </c>
      <c r="I42" s="87" t="s">
        <v>398</v>
      </c>
    </row>
    <row r="43" spans="1:16" ht="12.75">
      <c r="A43" t="s">
        <v>816</v>
      </c>
      <c r="B43" t="s">
        <v>270</v>
      </c>
      <c r="C43" s="87" t="s">
        <v>271</v>
      </c>
      <c r="D43" s="87" t="s">
        <v>311</v>
      </c>
      <c r="P43" s="133" t="s">
        <v>551</v>
      </c>
    </row>
    <row r="44" spans="1:19" ht="12.75">
      <c r="A44" t="s">
        <v>817</v>
      </c>
      <c r="B44" t="s">
        <v>277</v>
      </c>
      <c r="C44" s="87" t="s">
        <v>305</v>
      </c>
      <c r="D44" s="87" t="s">
        <v>303</v>
      </c>
      <c r="F44" s="133" t="s">
        <v>548</v>
      </c>
      <c r="P44" t="s">
        <v>613</v>
      </c>
      <c r="Q44" t="s">
        <v>316</v>
      </c>
      <c r="R44" s="87" t="s">
        <v>300</v>
      </c>
      <c r="S44" s="87" t="s">
        <v>614</v>
      </c>
    </row>
    <row r="45" spans="1:19" ht="12">
      <c r="A45" t="s">
        <v>818</v>
      </c>
      <c r="B45" t="s">
        <v>316</v>
      </c>
      <c r="C45" s="87" t="s">
        <v>305</v>
      </c>
      <c r="D45" s="87" t="s">
        <v>303</v>
      </c>
      <c r="F45" t="s">
        <v>446</v>
      </c>
      <c r="G45" t="s">
        <v>606</v>
      </c>
      <c r="H45" s="87" t="s">
        <v>607</v>
      </c>
      <c r="I45" s="87" t="s">
        <v>608</v>
      </c>
      <c r="P45" t="s">
        <v>615</v>
      </c>
      <c r="Q45" t="s">
        <v>316</v>
      </c>
      <c r="R45" s="87" t="s">
        <v>300</v>
      </c>
      <c r="S45" s="87" t="s">
        <v>274</v>
      </c>
    </row>
    <row r="46" spans="1:9" ht="12">
      <c r="A46" t="s">
        <v>819</v>
      </c>
      <c r="B46" t="s">
        <v>268</v>
      </c>
      <c r="C46" s="87" t="s">
        <v>305</v>
      </c>
      <c r="D46" s="87" t="s">
        <v>303</v>
      </c>
      <c r="F46" t="s">
        <v>549</v>
      </c>
      <c r="G46" t="s">
        <v>606</v>
      </c>
      <c r="H46" s="87" t="s">
        <v>271</v>
      </c>
      <c r="I46" s="87" t="s">
        <v>311</v>
      </c>
    </row>
    <row r="47" spans="1:9" ht="12">
      <c r="A47" t="s">
        <v>820</v>
      </c>
      <c r="B47" t="s">
        <v>279</v>
      </c>
      <c r="C47" s="87" t="s">
        <v>305</v>
      </c>
      <c r="D47" s="87" t="s">
        <v>303</v>
      </c>
      <c r="F47" t="s">
        <v>550</v>
      </c>
      <c r="G47" t="s">
        <v>789</v>
      </c>
      <c r="H47" s="87" t="s">
        <v>271</v>
      </c>
      <c r="I47" s="87" t="s">
        <v>303</v>
      </c>
    </row>
    <row r="48" spans="1:11" ht="12">
      <c r="A48" t="s">
        <v>821</v>
      </c>
      <c r="B48" t="s">
        <v>822</v>
      </c>
      <c r="C48" s="87" t="s">
        <v>116</v>
      </c>
      <c r="D48" s="87" t="s">
        <v>510</v>
      </c>
      <c r="K48" t="s">
        <v>479</v>
      </c>
    </row>
    <row r="49" spans="1:6" ht="12.75">
      <c r="A49" t="s">
        <v>823</v>
      </c>
      <c r="B49" t="s">
        <v>264</v>
      </c>
      <c r="C49" s="87" t="s">
        <v>305</v>
      </c>
      <c r="D49" s="87" t="s">
        <v>303</v>
      </c>
      <c r="F49" s="133" t="s">
        <v>551</v>
      </c>
    </row>
    <row r="50" spans="1:9" ht="12">
      <c r="A50" t="s">
        <v>482</v>
      </c>
      <c r="B50" t="s">
        <v>789</v>
      </c>
      <c r="C50" s="87" t="s">
        <v>116</v>
      </c>
      <c r="D50" s="87" t="s">
        <v>510</v>
      </c>
      <c r="F50" t="s">
        <v>613</v>
      </c>
      <c r="G50" t="s">
        <v>316</v>
      </c>
      <c r="H50" s="87" t="s">
        <v>300</v>
      </c>
      <c r="I50" s="87" t="s">
        <v>614</v>
      </c>
    </row>
    <row r="51" spans="1:9" ht="12">
      <c r="A51" t="s">
        <v>640</v>
      </c>
      <c r="B51" t="s">
        <v>279</v>
      </c>
      <c r="C51" s="87" t="s">
        <v>305</v>
      </c>
      <c r="D51" s="87" t="s">
        <v>303</v>
      </c>
      <c r="F51" t="s">
        <v>615</v>
      </c>
      <c r="G51" t="s">
        <v>316</v>
      </c>
      <c r="H51" s="87" t="s">
        <v>300</v>
      </c>
      <c r="I51" s="87" t="s">
        <v>274</v>
      </c>
    </row>
    <row r="52" spans="1:4" ht="12">
      <c r="A52" t="s">
        <v>641</v>
      </c>
      <c r="B52" t="s">
        <v>822</v>
      </c>
      <c r="C52" s="87" t="s">
        <v>116</v>
      </c>
      <c r="D52" s="87" t="s">
        <v>510</v>
      </c>
    </row>
    <row r="53" spans="1:4" ht="12">
      <c r="A53" t="s">
        <v>862</v>
      </c>
      <c r="B53" t="s">
        <v>277</v>
      </c>
      <c r="C53" s="87" t="s">
        <v>271</v>
      </c>
      <c r="D53" s="87" t="s">
        <v>311</v>
      </c>
    </row>
    <row r="54" spans="1:4" ht="12">
      <c r="A54" t="s">
        <v>863</v>
      </c>
      <c r="B54" t="s">
        <v>309</v>
      </c>
      <c r="C54" s="87" t="s">
        <v>305</v>
      </c>
      <c r="D54" s="87" t="s">
        <v>303</v>
      </c>
    </row>
    <row r="55" spans="1:4" ht="12">
      <c r="A55" t="s">
        <v>699</v>
      </c>
      <c r="B55" t="s">
        <v>313</v>
      </c>
      <c r="C55" s="87" t="s">
        <v>116</v>
      </c>
      <c r="D55" s="87" t="s">
        <v>510</v>
      </c>
    </row>
    <row r="56" spans="1:4" ht="12">
      <c r="A56" t="s">
        <v>700</v>
      </c>
      <c r="B56" t="s">
        <v>273</v>
      </c>
      <c r="C56" s="87" t="s">
        <v>305</v>
      </c>
      <c r="D56" s="87" t="s">
        <v>303</v>
      </c>
    </row>
    <row r="57" spans="1:4" ht="12">
      <c r="A57" t="s">
        <v>701</v>
      </c>
      <c r="B57" t="s">
        <v>299</v>
      </c>
      <c r="C57" s="87" t="s">
        <v>271</v>
      </c>
      <c r="D57" s="87" t="s">
        <v>311</v>
      </c>
    </row>
    <row r="58" spans="1:4" ht="12">
      <c r="A58" t="s">
        <v>702</v>
      </c>
      <c r="B58" t="s">
        <v>119</v>
      </c>
      <c r="C58" s="87" t="s">
        <v>116</v>
      </c>
      <c r="D58" s="87" t="s">
        <v>510</v>
      </c>
    </row>
    <row r="59" spans="1:4" ht="12">
      <c r="A59" t="s">
        <v>703</v>
      </c>
      <c r="B59" t="s">
        <v>508</v>
      </c>
      <c r="C59" s="87" t="s">
        <v>271</v>
      </c>
      <c r="D59" s="87" t="s">
        <v>311</v>
      </c>
    </row>
    <row r="60" spans="1:4" ht="12">
      <c r="A60" t="s">
        <v>704</v>
      </c>
      <c r="B60" t="s">
        <v>277</v>
      </c>
      <c r="C60" s="87" t="s">
        <v>305</v>
      </c>
      <c r="D60" s="87" t="s">
        <v>303</v>
      </c>
    </row>
    <row r="61" spans="1:4" ht="12">
      <c r="A61" t="s">
        <v>705</v>
      </c>
      <c r="B61" t="s">
        <v>313</v>
      </c>
      <c r="C61" s="87" t="s">
        <v>305</v>
      </c>
      <c r="D61" s="87" t="s">
        <v>303</v>
      </c>
    </row>
    <row r="62" spans="1:4" ht="12">
      <c r="A62" t="s">
        <v>706</v>
      </c>
      <c r="B62" t="s">
        <v>316</v>
      </c>
      <c r="C62" s="87" t="s">
        <v>305</v>
      </c>
      <c r="D62" s="87" t="s">
        <v>303</v>
      </c>
    </row>
    <row r="64" ht="12.75">
      <c r="A64" s="133" t="s">
        <v>231</v>
      </c>
    </row>
    <row r="65" spans="1:4" ht="12">
      <c r="A65" t="s">
        <v>232</v>
      </c>
      <c r="B65" t="s">
        <v>279</v>
      </c>
      <c r="C65" s="87" t="s">
        <v>271</v>
      </c>
      <c r="D65" s="87" t="s">
        <v>303</v>
      </c>
    </row>
    <row r="66" spans="1:4" ht="12">
      <c r="A66" t="s">
        <v>428</v>
      </c>
      <c r="B66" t="s">
        <v>273</v>
      </c>
      <c r="C66" s="87" t="s">
        <v>271</v>
      </c>
      <c r="D66" s="87" t="s">
        <v>303</v>
      </c>
    </row>
    <row r="67" spans="1:4" ht="12">
      <c r="A67" t="s">
        <v>429</v>
      </c>
      <c r="B67" t="s">
        <v>268</v>
      </c>
      <c r="C67" s="87" t="s">
        <v>271</v>
      </c>
      <c r="D67" s="87" t="s">
        <v>303</v>
      </c>
    </row>
    <row r="69" ht="12.75">
      <c r="A69" s="133" t="s">
        <v>430</v>
      </c>
    </row>
    <row r="70" spans="1:4" ht="12">
      <c r="A70" t="s">
        <v>431</v>
      </c>
      <c r="B70" t="s">
        <v>309</v>
      </c>
      <c r="C70" s="87" t="s">
        <v>300</v>
      </c>
      <c r="D70" s="87" t="s">
        <v>314</v>
      </c>
    </row>
    <row r="71" spans="1:4" ht="12">
      <c r="A71" t="s">
        <v>432</v>
      </c>
      <c r="B71" t="s">
        <v>822</v>
      </c>
      <c r="C71" s="87" t="s">
        <v>116</v>
      </c>
      <c r="D71" s="87" t="s">
        <v>433</v>
      </c>
    </row>
    <row r="72" spans="1:4" ht="12">
      <c r="A72" t="s">
        <v>434</v>
      </c>
      <c r="B72" t="s">
        <v>316</v>
      </c>
      <c r="C72" s="87" t="s">
        <v>300</v>
      </c>
      <c r="D72" s="87" t="s">
        <v>266</v>
      </c>
    </row>
    <row r="73" spans="1:4" ht="12">
      <c r="A73" t="s">
        <v>435</v>
      </c>
      <c r="B73" t="s">
        <v>270</v>
      </c>
      <c r="C73" s="87" t="s">
        <v>300</v>
      </c>
      <c r="D73" s="87" t="s">
        <v>306</v>
      </c>
    </row>
    <row r="75" ht="12.75">
      <c r="A75" s="133" t="s">
        <v>436</v>
      </c>
    </row>
    <row r="76" spans="1:4" ht="12">
      <c r="A76" t="s">
        <v>437</v>
      </c>
      <c r="B76" t="s">
        <v>279</v>
      </c>
      <c r="C76" s="87" t="s">
        <v>305</v>
      </c>
      <c r="D76" s="87" t="s">
        <v>311</v>
      </c>
    </row>
    <row r="77" spans="1:4" ht="12">
      <c r="A77" t="s">
        <v>438</v>
      </c>
      <c r="B77" t="s">
        <v>277</v>
      </c>
      <c r="C77" s="87" t="s">
        <v>509</v>
      </c>
      <c r="D77" s="87" t="s">
        <v>274</v>
      </c>
    </row>
    <row r="78" spans="1:4" ht="12">
      <c r="A78" t="s">
        <v>439</v>
      </c>
      <c r="B78" t="s">
        <v>313</v>
      </c>
      <c r="C78" s="87" t="s">
        <v>116</v>
      </c>
      <c r="D78" s="87" t="s">
        <v>303</v>
      </c>
    </row>
    <row r="79" spans="1:4" ht="12">
      <c r="A79" t="s">
        <v>440</v>
      </c>
      <c r="B79" t="s">
        <v>273</v>
      </c>
      <c r="C79" s="87" t="s">
        <v>120</v>
      </c>
      <c r="D79" s="87" t="s">
        <v>318</v>
      </c>
    </row>
    <row r="80" spans="1:4" ht="12">
      <c r="A80" t="s">
        <v>441</v>
      </c>
      <c r="B80" t="s">
        <v>789</v>
      </c>
      <c r="C80" s="87" t="s">
        <v>442</v>
      </c>
      <c r="D80" s="87" t="s">
        <v>510</v>
      </c>
    </row>
    <row r="81" spans="1:4" ht="12">
      <c r="A81" t="s">
        <v>443</v>
      </c>
      <c r="B81" t="s">
        <v>119</v>
      </c>
      <c r="C81" s="87" t="s">
        <v>444</v>
      </c>
      <c r="D81" s="87" t="s">
        <v>445</v>
      </c>
    </row>
    <row r="83" ht="12.75">
      <c r="A83" s="133" t="s">
        <v>548</v>
      </c>
    </row>
    <row r="84" spans="1:4" ht="12">
      <c r="A84" t="s">
        <v>446</v>
      </c>
      <c r="B84" t="s">
        <v>606</v>
      </c>
      <c r="C84" s="87" t="s">
        <v>607</v>
      </c>
      <c r="D84" s="87" t="s">
        <v>608</v>
      </c>
    </row>
    <row r="85" spans="1:4" ht="12">
      <c r="A85" t="s">
        <v>609</v>
      </c>
      <c r="B85" t="s">
        <v>606</v>
      </c>
      <c r="C85" s="87" t="s">
        <v>271</v>
      </c>
      <c r="D85" s="87" t="s">
        <v>311</v>
      </c>
    </row>
    <row r="86" spans="1:4" ht="12">
      <c r="A86" t="s">
        <v>610</v>
      </c>
      <c r="B86" t="s">
        <v>606</v>
      </c>
      <c r="C86" s="87" t="s">
        <v>271</v>
      </c>
      <c r="D86" s="87" t="s">
        <v>303</v>
      </c>
    </row>
    <row r="87" spans="1:4" ht="12">
      <c r="A87" t="s">
        <v>611</v>
      </c>
      <c r="B87" t="s">
        <v>606</v>
      </c>
      <c r="C87" s="87" t="s">
        <v>261</v>
      </c>
      <c r="D87" s="87" t="s">
        <v>612</v>
      </c>
    </row>
    <row r="89" ht="12.75">
      <c r="A89" s="133" t="s">
        <v>551</v>
      </c>
    </row>
    <row r="90" spans="1:4" ht="12">
      <c r="A90" t="s">
        <v>613</v>
      </c>
      <c r="B90" t="s">
        <v>316</v>
      </c>
      <c r="C90" s="87" t="s">
        <v>300</v>
      </c>
      <c r="D90" s="87" t="s">
        <v>614</v>
      </c>
    </row>
    <row r="91" spans="1:4" ht="12">
      <c r="A91" t="s">
        <v>615</v>
      </c>
      <c r="B91" t="s">
        <v>316</v>
      </c>
      <c r="C91" s="87" t="s">
        <v>300</v>
      </c>
      <c r="D91" s="87" t="s">
        <v>274</v>
      </c>
    </row>
  </sheetData>
  <printOptions/>
  <pageMargins left="0.75" right="0.75" top="1" bottom="1" header="0.5" footer="0.5"/>
  <pageSetup fitToHeight="1" fitToWidth="1" orientation="landscape" paperSize="9" scale="38"/>
  <headerFooter alignWithMargins="0">
    <oddFooter>&amp;L&amp;C&amp;7Rêve de Dragon ©1993, 2004 Denis Gerfaud. All international rights reserved. Rêve: the Dream Ouroboros ©2005 François Lévy. Reproduce for personal use only.&amp;R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 Lévy</dc:creator>
  <cp:keywords/>
  <dc:description/>
  <cp:lastModifiedBy>François Lévy</cp:lastModifiedBy>
  <cp:lastPrinted>2004-02-14T00:31:42Z</cp:lastPrinted>
  <dcterms:created xsi:type="dcterms:W3CDTF">2003-10-27T16:50:31Z</dcterms:created>
  <cp:category/>
  <cp:version/>
  <cp:contentType/>
  <cp:contentStatus/>
</cp:coreProperties>
</file>